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showInkAnnotation="0" defaultThemeVersion="124226"/>
  <xr:revisionPtr revIDLastSave="0" documentId="8_{AF2BF34F-5BF3-4977-93C7-2B91365A6F33}" xr6:coauthVersionLast="47" xr6:coauthVersionMax="47" xr10:uidLastSave="{00000000-0000-0000-0000-000000000000}"/>
  <bookViews>
    <workbookView xWindow="-29595" yWindow="-120" windowWidth="29040" windowHeight="15840" tabRatio="814" xr2:uid="{00000000-000D-0000-FFFF-FFFF00000000}"/>
  </bookViews>
  <sheets>
    <sheet name="1A-Per Credit" sheetId="7" r:id="rId1"/>
    <sheet name="1B-Banded" sheetId="6" r:id="rId2"/>
    <sheet name="1C-Online Tuition" sheetId="19" r:id="rId3"/>
    <sheet name="1D-UG Differential Programs" sheetId="51" r:id="rId4"/>
    <sheet name="1E-UG Differential Courses" sheetId="52" r:id="rId5"/>
    <sheet name="1G-Non-resident" sheetId="9" r:id="rId6"/>
    <sheet name="1H - Masters" sheetId="5" r:id="rId7"/>
    <sheet name="1H-M ProgramDiff" sheetId="60" r:id="rId8"/>
    <sheet name="1H- M CourseDiff" sheetId="18" r:id="rId9"/>
    <sheet name="1H - Doctoral" sheetId="61" r:id="rId10"/>
    <sheet name="FY2024 Fees" sheetId="50" r:id="rId11"/>
    <sheet name="Alexandria" sheetId="20" r:id="rId12"/>
    <sheet name="Anoka-Ramsey" sheetId="21" r:id="rId13"/>
    <sheet name="Anoka Tech" sheetId="22" r:id="rId14"/>
    <sheet name="Bemidji SU" sheetId="54" r:id="rId15"/>
    <sheet name="BSU - NWT" sheetId="42" r:id="rId16"/>
    <sheet name="Central Lakes" sheetId="23" r:id="rId17"/>
    <sheet name="Century College" sheetId="24" r:id="rId18"/>
    <sheet name="Dakota CTC" sheetId="25" r:id="rId19"/>
    <sheet name="Inver Hills" sheetId="28" r:id="rId20"/>
    <sheet name="Fond du Lac" sheetId="26" r:id="rId21"/>
    <sheet name="Hennepin Tech" sheetId="27" r:id="rId22"/>
    <sheet name="Lake Superior" sheetId="29" r:id="rId23"/>
    <sheet name="Metro SU" sheetId="55" r:id="rId24"/>
    <sheet name="Minneapolis" sheetId="30" r:id="rId25"/>
    <sheet name="MN North" sheetId="36" r:id="rId26"/>
    <sheet name="MSC Southeast" sheetId="31" r:id="rId27"/>
    <sheet name="MSCTC" sheetId="32" r:id="rId28"/>
    <sheet name="MSU, Mankato" sheetId="53" r:id="rId29"/>
    <sheet name="MSU Moorhead" sheetId="56" r:id="rId30"/>
    <sheet name="Mn West" sheetId="33" r:id="rId31"/>
    <sheet name="Normandale" sheetId="34" r:id="rId32"/>
    <sheet name="North Hennepin" sheetId="35" r:id="rId33"/>
    <sheet name="Northland" sheetId="41" r:id="rId34"/>
    <sheet name="Pine TCC" sheetId="43" r:id="rId35"/>
    <sheet name="Ridgewater" sheetId="44" r:id="rId36"/>
    <sheet name="Riverland" sheetId="45" r:id="rId37"/>
    <sheet name="Rochester" sheetId="46" r:id="rId38"/>
    <sheet name="St Cloud SU" sheetId="57" r:id="rId39"/>
    <sheet name="St. Cloud TCC" sheetId="48" r:id="rId40"/>
    <sheet name="Saint Paul" sheetId="47" r:id="rId41"/>
    <sheet name="South Central" sheetId="49" r:id="rId42"/>
    <sheet name="Southwest MSU" sheetId="58" r:id="rId43"/>
    <sheet name="Winona SU" sheetId="59" r:id="rId44"/>
  </sheets>
  <definedNames>
    <definedName name="_xlnm.Print_Area" localSheetId="0">'1A-Per Credit'!$A$1:$F$37</definedName>
    <definedName name="_xlnm.Print_Area" localSheetId="1">'1B-Banded'!$A$1:$G$30</definedName>
    <definedName name="_xlnm.Print_Area" localSheetId="3">'1D-UG Differential Programs'!$A$1:$G$412</definedName>
    <definedName name="_xlnm.Print_Area" localSheetId="4">'1E-UG Differential Courses'!$A$1:$G$478</definedName>
    <definedName name="_xlnm.Print_Area" localSheetId="5">'1G-Non-resident'!$A$1:$F$56</definedName>
    <definedName name="_xlnm.Print_Area" localSheetId="9">'1H - Doctoral'!$A$1:$F$37</definedName>
    <definedName name="_xlnm.Print_Area" localSheetId="6">'1H - Masters'!$A$1:$F$12</definedName>
    <definedName name="_xlnm.Print_Area" localSheetId="8">'1H- M CourseDiff'!$A$1:$D$16</definedName>
    <definedName name="_xlnm.Print_Area" localSheetId="7">'1H-M ProgramDiff'!$A$1:$D$102</definedName>
    <definedName name="_xlnm.Print_Area" localSheetId="11">Alexandria!$A$1:$F$33</definedName>
    <definedName name="_xlnm.Print_Area" localSheetId="10">'FY2024 Fees'!$A$1:$AD$48</definedName>
    <definedName name="_xlnm.Print_Area" localSheetId="38">'St Cloud SU'!$A$1:$G$16</definedName>
    <definedName name="_xlnm.Print_Titles" localSheetId="3">'1D-UG Differential Programs'!$1:$3</definedName>
    <definedName name="_xlnm.Print_Titles" localSheetId="4">'1E-UG Differential Courses'!$1:$3</definedName>
    <definedName name="_xlnm.Print_Titles" localSheetId="5">'1G-Non-resident'!$1:$2</definedName>
    <definedName name="_xlnm.Print_Titles" localSheetId="9">'1H - Doctoral'!$1:$3</definedName>
    <definedName name="_xlnm.Print_Titles" localSheetId="6">'1H - Masters'!$4:$4</definedName>
    <definedName name="_xlnm.Print_Titles" localSheetId="8">'1H- M CourseDiff'!$2:$3</definedName>
    <definedName name="_xlnm.Print_Titles" localSheetId="7">'1H-M ProgramDiff'!$2:$4</definedName>
    <definedName name="_xlnm.Print_Titles" localSheetId="10">'FY2024 Fees'!$1:$4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3" l="1"/>
  <c r="E7" i="53"/>
  <c r="D15" i="53"/>
  <c r="D15" i="59"/>
  <c r="E11" i="24" l="1"/>
  <c r="C37" i="61" l="1"/>
  <c r="D37" i="61" s="1"/>
  <c r="C36" i="61"/>
  <c r="D36" i="61" s="1"/>
  <c r="C35" i="61"/>
  <c r="D35" i="61" s="1"/>
  <c r="C34" i="61"/>
  <c r="D34" i="61" s="1"/>
  <c r="C33" i="61"/>
  <c r="D33" i="61" s="1"/>
  <c r="C32" i="61"/>
  <c r="D32" i="61" s="1"/>
  <c r="C31" i="61"/>
  <c r="D31" i="61" s="1"/>
  <c r="C30" i="61"/>
  <c r="D30" i="61" s="1"/>
  <c r="C29" i="61"/>
  <c r="D29" i="61" s="1"/>
  <c r="C28" i="61"/>
  <c r="D28" i="61" s="1"/>
  <c r="C27" i="61"/>
  <c r="D27" i="61" s="1"/>
  <c r="C26" i="61"/>
  <c r="D26" i="61" s="1"/>
  <c r="C25" i="61"/>
  <c r="D25" i="61" s="1"/>
  <c r="C24" i="61"/>
  <c r="D24" i="61" s="1"/>
  <c r="C23" i="61"/>
  <c r="D23" i="61" s="1"/>
  <c r="C22" i="61"/>
  <c r="D22" i="61" s="1"/>
  <c r="C21" i="61"/>
  <c r="D21" i="61" s="1"/>
  <c r="C20" i="61"/>
  <c r="D20" i="61" s="1"/>
  <c r="C19" i="61"/>
  <c r="D19" i="61" s="1"/>
  <c r="C18" i="61"/>
  <c r="D18" i="61" s="1"/>
  <c r="C17" i="61"/>
  <c r="D17" i="61" s="1"/>
  <c r="C16" i="61"/>
  <c r="D16" i="61" s="1"/>
  <c r="C15" i="61"/>
  <c r="D15" i="61" s="1"/>
  <c r="C14" i="61"/>
  <c r="D14" i="61" s="1"/>
  <c r="C13" i="61"/>
  <c r="D13" i="61" s="1"/>
  <c r="C12" i="61"/>
  <c r="D12" i="61" s="1"/>
  <c r="C11" i="61"/>
  <c r="D11" i="61" s="1"/>
  <c r="C10" i="61"/>
  <c r="D10" i="61" s="1"/>
  <c r="C9" i="61"/>
  <c r="D9" i="61" s="1"/>
  <c r="C8" i="61"/>
  <c r="D8" i="61" s="1"/>
  <c r="C7" i="61"/>
  <c r="D7" i="61" s="1"/>
  <c r="C6" i="61"/>
  <c r="D6" i="61" s="1"/>
  <c r="C5" i="61"/>
  <c r="D5" i="61" s="1"/>
  <c r="D4" i="61"/>
  <c r="C102" i="60"/>
  <c r="E102" i="60" s="1"/>
  <c r="D102" i="60" s="1"/>
  <c r="C101" i="60"/>
  <c r="C100" i="60"/>
  <c r="E100" i="60" s="1"/>
  <c r="D100" i="60" s="1"/>
  <c r="C99" i="60"/>
  <c r="E99" i="60" s="1"/>
  <c r="D99" i="60" s="1"/>
  <c r="C98" i="60"/>
  <c r="C97" i="60"/>
  <c r="E97" i="60" s="1"/>
  <c r="D97" i="60" s="1"/>
  <c r="C96" i="60"/>
  <c r="E96" i="60" s="1"/>
  <c r="D96" i="60" s="1"/>
  <c r="C94" i="60"/>
  <c r="E94" i="60" s="1"/>
  <c r="D94" i="60" s="1"/>
  <c r="C93" i="60"/>
  <c r="E93" i="60" s="1"/>
  <c r="D93" i="60" s="1"/>
  <c r="C92" i="60"/>
  <c r="C91" i="60"/>
  <c r="E91" i="60" s="1"/>
  <c r="D91" i="60" s="1"/>
  <c r="C90" i="60"/>
  <c r="E90" i="60" s="1"/>
  <c r="D90" i="60" s="1"/>
  <c r="C89" i="60"/>
  <c r="C88" i="60"/>
  <c r="E88" i="60" s="1"/>
  <c r="D88" i="60" s="1"/>
  <c r="C87" i="60"/>
  <c r="E87" i="60" s="1"/>
  <c r="D87" i="60" s="1"/>
  <c r="C86" i="60"/>
  <c r="E86" i="60" s="1"/>
  <c r="D86" i="60" s="1"/>
  <c r="C85" i="60"/>
  <c r="E85" i="60" s="1"/>
  <c r="D85" i="60" s="1"/>
  <c r="C84" i="60"/>
  <c r="E84" i="60" s="1"/>
  <c r="D84" i="60" s="1"/>
  <c r="C83" i="60"/>
  <c r="E83" i="60" s="1"/>
  <c r="D83" i="60" s="1"/>
  <c r="C82" i="60"/>
  <c r="C81" i="60"/>
  <c r="E81" i="60" s="1"/>
  <c r="D81" i="60" s="1"/>
  <c r="C80" i="60"/>
  <c r="E80" i="60" s="1"/>
  <c r="D80" i="60" s="1"/>
  <c r="C79" i="60"/>
  <c r="E79" i="60" s="1"/>
  <c r="D79" i="60" s="1"/>
  <c r="C78" i="60"/>
  <c r="E78" i="60" s="1"/>
  <c r="D78" i="60" s="1"/>
  <c r="C77" i="60"/>
  <c r="C75" i="60"/>
  <c r="E75" i="60" s="1"/>
  <c r="D75" i="60" s="1"/>
  <c r="C74" i="60"/>
  <c r="E74" i="60" s="1"/>
  <c r="D74" i="60" s="1"/>
  <c r="C73" i="60"/>
  <c r="C72" i="60"/>
  <c r="E72" i="60" s="1"/>
  <c r="D72" i="60" s="1"/>
  <c r="C71" i="60"/>
  <c r="E71" i="60" s="1"/>
  <c r="D71" i="60" s="1"/>
  <c r="C70" i="60"/>
  <c r="E70" i="60" s="1"/>
  <c r="D70" i="60" s="1"/>
  <c r="C69" i="60"/>
  <c r="E69" i="60" s="1"/>
  <c r="D69" i="60" s="1"/>
  <c r="C68" i="60"/>
  <c r="C67" i="60"/>
  <c r="E67" i="60" s="1"/>
  <c r="D67" i="60" s="1"/>
  <c r="C66" i="60"/>
  <c r="E66" i="60" s="1"/>
  <c r="D66" i="60" s="1"/>
  <c r="C65" i="60"/>
  <c r="E65" i="60" s="1"/>
  <c r="D65" i="60" s="1"/>
  <c r="C64" i="60"/>
  <c r="E64" i="60" s="1"/>
  <c r="D64" i="60" s="1"/>
  <c r="C63" i="60"/>
  <c r="E63" i="60" s="1"/>
  <c r="D63" i="60" s="1"/>
  <c r="C62" i="60"/>
  <c r="E62" i="60" s="1"/>
  <c r="D62" i="60" s="1"/>
  <c r="C61" i="60"/>
  <c r="E61" i="60" s="1"/>
  <c r="D61" i="60" s="1"/>
  <c r="C59" i="60"/>
  <c r="D59" i="60" s="1"/>
  <c r="C58" i="60"/>
  <c r="E58" i="60" s="1"/>
  <c r="C57" i="60"/>
  <c r="E57" i="60" s="1"/>
  <c r="C56" i="60"/>
  <c r="E56" i="60" s="1"/>
  <c r="C55" i="60"/>
  <c r="C54" i="60"/>
  <c r="E54" i="60" s="1"/>
  <c r="C53" i="60"/>
  <c r="E53" i="60" s="1"/>
  <c r="C52" i="60"/>
  <c r="E52" i="60" s="1"/>
  <c r="C51" i="60"/>
  <c r="D51" i="60" s="1"/>
  <c r="C50" i="60"/>
  <c r="E50" i="60" s="1"/>
  <c r="C49" i="60"/>
  <c r="E49" i="60" s="1"/>
  <c r="C48" i="60"/>
  <c r="E48" i="60" s="1"/>
  <c r="C47" i="60"/>
  <c r="E47" i="60" s="1"/>
  <c r="C46" i="60"/>
  <c r="E46" i="60" s="1"/>
  <c r="C45" i="60"/>
  <c r="E45" i="60" s="1"/>
  <c r="C44" i="60"/>
  <c r="E44" i="60" s="1"/>
  <c r="C43" i="60"/>
  <c r="D43" i="60" s="1"/>
  <c r="C42" i="60"/>
  <c r="C41" i="60"/>
  <c r="E41" i="60" s="1"/>
  <c r="C40" i="60"/>
  <c r="E40" i="60" s="1"/>
  <c r="C39" i="60"/>
  <c r="C38" i="60"/>
  <c r="E38" i="60" s="1"/>
  <c r="C37" i="60"/>
  <c r="E37" i="60" s="1"/>
  <c r="C36" i="60"/>
  <c r="E36" i="60" s="1"/>
  <c r="C35" i="60"/>
  <c r="D35" i="60" s="1"/>
  <c r="C34" i="60"/>
  <c r="D34" i="60" s="1"/>
  <c r="C33" i="60"/>
  <c r="E33" i="60" s="1"/>
  <c r="C32" i="60"/>
  <c r="E32" i="60" s="1"/>
  <c r="C31" i="60"/>
  <c r="C30" i="60"/>
  <c r="E30" i="60" s="1"/>
  <c r="C29" i="60"/>
  <c r="C28" i="60"/>
  <c r="E28" i="60" s="1"/>
  <c r="C27" i="60"/>
  <c r="E27" i="60" s="1"/>
  <c r="C26" i="60"/>
  <c r="E26" i="60" s="1"/>
  <c r="C25" i="60"/>
  <c r="D25" i="60" s="1"/>
  <c r="C24" i="60"/>
  <c r="C23" i="60"/>
  <c r="E23" i="60" s="1"/>
  <c r="C22" i="60"/>
  <c r="E22" i="60" s="1"/>
  <c r="C21" i="60"/>
  <c r="E21" i="60" s="1"/>
  <c r="C20" i="60"/>
  <c r="E20" i="60" s="1"/>
  <c r="C19" i="60"/>
  <c r="E19" i="60" s="1"/>
  <c r="C18" i="60"/>
  <c r="E18" i="60" s="1"/>
  <c r="C16" i="60"/>
  <c r="E16" i="60" s="1"/>
  <c r="D16" i="60" s="1"/>
  <c r="C15" i="60"/>
  <c r="E15" i="60" s="1"/>
  <c r="D15" i="60" s="1"/>
  <c r="E14" i="60"/>
  <c r="D14" i="60" s="1"/>
  <c r="E13" i="60"/>
  <c r="D13" i="60" s="1"/>
  <c r="C11" i="60"/>
  <c r="E11" i="60" s="1"/>
  <c r="D11" i="60" s="1"/>
  <c r="C10" i="60"/>
  <c r="E10" i="60" s="1"/>
  <c r="D10" i="60" s="1"/>
  <c r="C9" i="60"/>
  <c r="E9" i="60" s="1"/>
  <c r="D9" i="60" s="1"/>
  <c r="C8" i="60"/>
  <c r="E8" i="60" s="1"/>
  <c r="D8" i="60" s="1"/>
  <c r="C7" i="60"/>
  <c r="E7" i="60" s="1"/>
  <c r="D7" i="60" s="1"/>
  <c r="C6" i="60"/>
  <c r="B408" i="51"/>
  <c r="C408" i="51"/>
  <c r="E408" i="51" s="1"/>
  <c r="D408" i="51" s="1"/>
  <c r="D19" i="60" l="1"/>
  <c r="D23" i="60"/>
  <c r="D27" i="60"/>
  <c r="D22" i="60"/>
  <c r="D26" i="60"/>
  <c r="D58" i="60"/>
  <c r="D32" i="60"/>
  <c r="D36" i="60"/>
  <c r="D40" i="60"/>
  <c r="D44" i="60"/>
  <c r="D48" i="60"/>
  <c r="D52" i="60"/>
  <c r="D56" i="60"/>
  <c r="D33" i="60"/>
  <c r="D37" i="60"/>
  <c r="D41" i="60"/>
  <c r="D45" i="60"/>
  <c r="D49" i="60"/>
  <c r="D53" i="60"/>
  <c r="D57" i="60"/>
  <c r="F4" i="61"/>
  <c r="E4" i="61"/>
  <c r="F6" i="61"/>
  <c r="E6" i="61"/>
  <c r="F14" i="61"/>
  <c r="E14" i="61"/>
  <c r="F22" i="61"/>
  <c r="E22" i="61"/>
  <c r="F30" i="61"/>
  <c r="E30" i="61"/>
  <c r="F7" i="61"/>
  <c r="E7" i="61"/>
  <c r="F15" i="61"/>
  <c r="E15" i="61"/>
  <c r="F23" i="61"/>
  <c r="E23" i="61"/>
  <c r="F31" i="61"/>
  <c r="E31" i="61"/>
  <c r="F12" i="61"/>
  <c r="E12" i="61"/>
  <c r="F16" i="61"/>
  <c r="E16" i="61"/>
  <c r="F24" i="61"/>
  <c r="E24" i="61"/>
  <c r="F9" i="61"/>
  <c r="E9" i="61"/>
  <c r="F17" i="61"/>
  <c r="E17" i="61"/>
  <c r="F25" i="61"/>
  <c r="E25" i="61"/>
  <c r="F33" i="61"/>
  <c r="E33" i="61"/>
  <c r="F28" i="61"/>
  <c r="E28" i="61"/>
  <c r="F8" i="61"/>
  <c r="E8" i="61"/>
  <c r="F32" i="61"/>
  <c r="E32" i="61"/>
  <c r="F10" i="61"/>
  <c r="E10" i="61"/>
  <c r="F18" i="61"/>
  <c r="E18" i="61"/>
  <c r="F26" i="61"/>
  <c r="E26" i="61"/>
  <c r="F34" i="61"/>
  <c r="E34" i="61"/>
  <c r="F20" i="61"/>
  <c r="E20" i="61"/>
  <c r="F11" i="61"/>
  <c r="E11" i="61"/>
  <c r="F19" i="61"/>
  <c r="E19" i="61"/>
  <c r="F27" i="61"/>
  <c r="E27" i="61"/>
  <c r="F35" i="61"/>
  <c r="E35" i="61"/>
  <c r="F36" i="61"/>
  <c r="E36" i="61"/>
  <c r="F5" i="61"/>
  <c r="E5" i="61"/>
  <c r="F13" i="61"/>
  <c r="E13" i="61"/>
  <c r="F21" i="61"/>
  <c r="E21" i="61"/>
  <c r="F29" i="61"/>
  <c r="E29" i="61"/>
  <c r="F37" i="61"/>
  <c r="E37" i="61"/>
  <c r="D38" i="60"/>
  <c r="E25" i="60"/>
  <c r="E35" i="60"/>
  <c r="E43" i="60"/>
  <c r="E51" i="60"/>
  <c r="E59" i="60"/>
  <c r="D42" i="60"/>
  <c r="D50" i="60"/>
  <c r="E24" i="60"/>
  <c r="D31" i="60"/>
  <c r="E34" i="60"/>
  <c r="D39" i="60"/>
  <c r="E42" i="60"/>
  <c r="D47" i="60"/>
  <c r="D55" i="60"/>
  <c r="E68" i="60"/>
  <c r="D68" i="60" s="1"/>
  <c r="E77" i="60"/>
  <c r="D77" i="60" s="1"/>
  <c r="E92" i="60"/>
  <c r="D92" i="60" s="1"/>
  <c r="E101" i="60"/>
  <c r="D101" i="60" s="1"/>
  <c r="D24" i="60"/>
  <c r="E6" i="60"/>
  <c r="D6" i="60" s="1"/>
  <c r="D21" i="60"/>
  <c r="D18" i="60"/>
  <c r="E31" i="60"/>
  <c r="E39" i="60"/>
  <c r="E55" i="60"/>
  <c r="E73" i="60"/>
  <c r="D73" i="60" s="1"/>
  <c r="E82" i="60"/>
  <c r="D82" i="60" s="1"/>
  <c r="E89" i="60"/>
  <c r="D89" i="60" s="1"/>
  <c r="E98" i="60"/>
  <c r="D98" i="60" s="1"/>
  <c r="D30" i="60"/>
  <c r="D54" i="60"/>
  <c r="D20" i="60"/>
  <c r="D28" i="60"/>
  <c r="D46" i="60"/>
  <c r="D97" i="53"/>
  <c r="D100" i="53"/>
  <c r="D96" i="53"/>
  <c r="D99" i="53"/>
  <c r="E12" i="21"/>
  <c r="C68" i="58"/>
  <c r="C233" i="51"/>
  <c r="C234" i="51"/>
  <c r="C235" i="51"/>
  <c r="C236" i="51"/>
  <c r="C237" i="51"/>
  <c r="C238" i="51"/>
  <c r="C239" i="51"/>
  <c r="C240" i="51"/>
  <c r="C241" i="51"/>
  <c r="C242" i="51"/>
  <c r="C243" i="51"/>
  <c r="C244" i="51"/>
  <c r="C245" i="51"/>
  <c r="C246" i="51"/>
  <c r="C247" i="51"/>
  <c r="C248" i="51"/>
  <c r="C249" i="51"/>
  <c r="C250" i="51"/>
  <c r="C251" i="51"/>
  <c r="C252" i="51"/>
  <c r="C253" i="51"/>
  <c r="C226" i="51"/>
  <c r="C227" i="51"/>
  <c r="C228" i="51"/>
  <c r="C229" i="51"/>
  <c r="C230" i="51"/>
  <c r="C231" i="51"/>
  <c r="C232" i="51"/>
  <c r="C225" i="51"/>
  <c r="C222" i="51"/>
  <c r="C223" i="51"/>
  <c r="C216" i="51"/>
  <c r="C217" i="51"/>
  <c r="C218" i="51"/>
  <c r="C75" i="52"/>
  <c r="C76" i="52"/>
  <c r="C77" i="52"/>
  <c r="C78" i="52"/>
  <c r="C79" i="52"/>
  <c r="C80" i="52"/>
  <c r="C81" i="52"/>
  <c r="C82" i="52"/>
  <c r="C83" i="52"/>
  <c r="C84" i="52"/>
  <c r="C85" i="52"/>
  <c r="C86" i="52"/>
  <c r="C87" i="52"/>
  <c r="C88" i="52"/>
  <c r="C89" i="52"/>
  <c r="C90" i="52"/>
  <c r="C91" i="52"/>
  <c r="C92" i="52"/>
  <c r="C93" i="52"/>
  <c r="C94" i="52"/>
  <c r="C95" i="52"/>
  <c r="C96" i="52"/>
  <c r="C97" i="52"/>
  <c r="C98" i="52"/>
  <c r="C99" i="52"/>
  <c r="C100" i="52"/>
  <c r="C101" i="52"/>
  <c r="C102" i="52"/>
  <c r="C103" i="52"/>
  <c r="C104" i="52"/>
  <c r="C105" i="52"/>
  <c r="C106" i="52"/>
  <c r="C107" i="52"/>
  <c r="C108" i="52"/>
  <c r="C109" i="52"/>
  <c r="C110" i="52"/>
  <c r="C111" i="52"/>
  <c r="C112" i="52"/>
  <c r="C113" i="52"/>
  <c r="C114" i="52"/>
  <c r="C115" i="52"/>
  <c r="C116" i="52"/>
  <c r="C117" i="52"/>
  <c r="C118" i="52"/>
  <c r="C119" i="52"/>
  <c r="C120" i="52"/>
  <c r="C121" i="52"/>
  <c r="C122" i="52"/>
  <c r="C123" i="52"/>
  <c r="C124" i="52"/>
  <c r="C125" i="52"/>
  <c r="C126" i="52"/>
  <c r="C127" i="52"/>
  <c r="C128" i="52"/>
  <c r="C129" i="52"/>
  <c r="C130" i="52"/>
  <c r="C131" i="52"/>
  <c r="C132" i="52"/>
  <c r="C133" i="52"/>
  <c r="C134" i="52"/>
  <c r="C135" i="52"/>
  <c r="C136" i="52"/>
  <c r="C137" i="52"/>
  <c r="C138" i="52"/>
  <c r="C139" i="52"/>
  <c r="C140" i="52"/>
  <c r="C141" i="52"/>
  <c r="C142" i="52"/>
  <c r="C143" i="52"/>
  <c r="C144" i="52"/>
  <c r="C145" i="52"/>
  <c r="C146" i="52"/>
  <c r="C147" i="52"/>
  <c r="C148" i="52"/>
  <c r="C149" i="52"/>
  <c r="C150" i="52"/>
  <c r="C151" i="52"/>
  <c r="C152" i="52"/>
  <c r="C434" i="52"/>
  <c r="C435" i="52"/>
  <c r="B312" i="51"/>
  <c r="B307" i="51"/>
  <c r="C313" i="51"/>
  <c r="C314" i="51"/>
  <c r="C315" i="51"/>
  <c r="C307" i="51"/>
  <c r="C308" i="51"/>
  <c r="C309" i="51"/>
  <c r="C310" i="51"/>
  <c r="C311" i="51"/>
  <c r="C312" i="51"/>
  <c r="C107" i="51"/>
  <c r="B10" i="45"/>
  <c r="E14" i="53"/>
  <c r="E12" i="53"/>
  <c r="D70" i="53"/>
  <c r="D69" i="53"/>
  <c r="D65" i="53"/>
  <c r="D64" i="53"/>
  <c r="D63" i="53"/>
  <c r="G10" i="23"/>
  <c r="E16" i="57"/>
  <c r="D13" i="20"/>
  <c r="D31" i="43"/>
  <c r="D26" i="43"/>
  <c r="D62" i="23"/>
  <c r="D61" i="23"/>
  <c r="D59" i="23"/>
  <c r="E8" i="20"/>
  <c r="C15" i="59"/>
  <c r="S46" i="50"/>
  <c r="C6" i="59"/>
  <c r="E7" i="59"/>
  <c r="E8" i="59"/>
  <c r="E9" i="59"/>
  <c r="E10" i="59"/>
  <c r="E12" i="59"/>
  <c r="C14" i="58"/>
  <c r="D35" i="59"/>
  <c r="D57" i="58"/>
  <c r="E9" i="47"/>
  <c r="D33" i="57"/>
  <c r="C13" i="46"/>
  <c r="E8" i="25"/>
  <c r="E312" i="51" l="1"/>
  <c r="D312" i="51" s="1"/>
  <c r="E311" i="51"/>
  <c r="D311" i="51" s="1"/>
  <c r="E310" i="51"/>
  <c r="D310" i="51" s="1"/>
  <c r="E309" i="51"/>
  <c r="D309" i="51" s="1"/>
  <c r="E308" i="51"/>
  <c r="D308" i="51" s="1"/>
  <c r="E307" i="51"/>
  <c r="D307" i="51" s="1"/>
  <c r="E6" i="59"/>
  <c r="D26" i="42"/>
  <c r="D27" i="42"/>
  <c r="D28" i="42"/>
  <c r="E15" i="59" l="1"/>
  <c r="C210" i="51" l="1"/>
  <c r="C211" i="51"/>
  <c r="C212" i="51"/>
  <c r="E212" i="51" s="1"/>
  <c r="D212" i="51" s="1"/>
  <c r="C213" i="51"/>
  <c r="E213" i="51" s="1"/>
  <c r="D213" i="51" s="1"/>
  <c r="C214" i="51"/>
  <c r="E214" i="51" s="1"/>
  <c r="D214" i="51" s="1"/>
  <c r="C215" i="51"/>
  <c r="C219" i="51"/>
  <c r="C220" i="51"/>
  <c r="C221" i="51"/>
  <c r="F38" i="9"/>
  <c r="B10" i="46" l="1"/>
  <c r="D13" i="46" s="1"/>
  <c r="F48" i="9" l="1"/>
  <c r="D14" i="58" l="1"/>
  <c r="C13" i="22" l="1"/>
  <c r="C13" i="20"/>
  <c r="C385" i="51" l="1"/>
  <c r="C386" i="51"/>
  <c r="C387" i="51"/>
  <c r="C388" i="51"/>
  <c r="C389" i="51"/>
  <c r="C390" i="51"/>
  <c r="C391" i="51"/>
  <c r="C392" i="51"/>
  <c r="C393" i="51"/>
  <c r="C394" i="51"/>
  <c r="C25" i="32"/>
  <c r="C201" i="51" s="1"/>
  <c r="E201" i="51" s="1"/>
  <c r="D201" i="51" s="1"/>
  <c r="C28" i="55" l="1"/>
  <c r="C29" i="55"/>
  <c r="C30" i="55"/>
  <c r="C31" i="55"/>
  <c r="C32" i="55"/>
  <c r="C33" i="55"/>
  <c r="C27" i="55"/>
  <c r="C36" i="55"/>
  <c r="C35" i="55"/>
  <c r="C384" i="51"/>
  <c r="E384" i="51" s="1"/>
  <c r="D384" i="51" s="1"/>
  <c r="D141" i="52"/>
  <c r="D142" i="52"/>
  <c r="D143" i="52"/>
  <c r="D144" i="52"/>
  <c r="D146" i="52"/>
  <c r="D149" i="52"/>
  <c r="D151" i="52"/>
  <c r="E113" i="52"/>
  <c r="D114" i="52"/>
  <c r="E119" i="52"/>
  <c r="D120" i="52"/>
  <c r="E121" i="52"/>
  <c r="D122" i="52"/>
  <c r="E123" i="52"/>
  <c r="D124" i="52"/>
  <c r="D125" i="52"/>
  <c r="E128" i="52"/>
  <c r="D129" i="52"/>
  <c r="E130" i="52"/>
  <c r="D131" i="52"/>
  <c r="D136" i="52"/>
  <c r="D138" i="52"/>
  <c r="D139" i="52"/>
  <c r="D147" i="52"/>
  <c r="D116" i="52"/>
  <c r="D117" i="52"/>
  <c r="D123" i="52"/>
  <c r="E124" i="52"/>
  <c r="D132" i="52"/>
  <c r="E132" i="52"/>
  <c r="D133" i="52"/>
  <c r="D134" i="52"/>
  <c r="E140" i="52"/>
  <c r="D140" i="52"/>
  <c r="E148" i="52"/>
  <c r="D148" i="52"/>
  <c r="D76" i="52"/>
  <c r="D77" i="52"/>
  <c r="D78" i="52"/>
  <c r="D79" i="52"/>
  <c r="E80" i="52"/>
  <c r="D81" i="52"/>
  <c r="D82" i="52"/>
  <c r="D83" i="52"/>
  <c r="D84" i="52"/>
  <c r="D85" i="52"/>
  <c r="D86" i="52"/>
  <c r="D87" i="52"/>
  <c r="E88" i="52"/>
  <c r="D89" i="52"/>
  <c r="E90" i="52"/>
  <c r="D91" i="52"/>
  <c r="D92" i="52"/>
  <c r="D93" i="52"/>
  <c r="D94" i="52"/>
  <c r="D95" i="52"/>
  <c r="E96" i="52"/>
  <c r="D98" i="52"/>
  <c r="E99" i="52"/>
  <c r="D100" i="52"/>
  <c r="D101" i="52"/>
  <c r="D102" i="52"/>
  <c r="D104" i="52"/>
  <c r="D105" i="52"/>
  <c r="E106" i="52"/>
  <c r="D107" i="52"/>
  <c r="E108" i="52"/>
  <c r="D109" i="52"/>
  <c r="D110" i="52"/>
  <c r="D111" i="52"/>
  <c r="O46" i="50"/>
  <c r="N46" i="50"/>
  <c r="D137" i="52" l="1"/>
  <c r="E137" i="52"/>
  <c r="D112" i="52"/>
  <c r="E112" i="52"/>
  <c r="E143" i="52"/>
  <c r="E142" i="52"/>
  <c r="E138" i="52"/>
  <c r="D128" i="52"/>
  <c r="D99" i="52"/>
  <c r="D90" i="52"/>
  <c r="E147" i="52"/>
  <c r="D119" i="52"/>
  <c r="E136" i="52"/>
  <c r="E139" i="52"/>
  <c r="E82" i="52"/>
  <c r="E151" i="52"/>
  <c r="D121" i="52"/>
  <c r="E116" i="52"/>
  <c r="E129" i="52"/>
  <c r="E133" i="52"/>
  <c r="D113" i="52"/>
  <c r="E150" i="52"/>
  <c r="E146" i="52"/>
  <c r="E115" i="52"/>
  <c r="D150" i="52"/>
  <c r="E120" i="52"/>
  <c r="D115" i="52"/>
  <c r="D108" i="52"/>
  <c r="D130" i="52"/>
  <c r="E145" i="52"/>
  <c r="E135" i="52"/>
  <c r="E127" i="52"/>
  <c r="E118" i="52"/>
  <c r="D145" i="52"/>
  <c r="D135" i="52"/>
  <c r="D127" i="52"/>
  <c r="D118" i="52"/>
  <c r="E149" i="52"/>
  <c r="E141" i="52"/>
  <c r="E131" i="52"/>
  <c r="E122" i="52"/>
  <c r="E114" i="52"/>
  <c r="E144" i="52"/>
  <c r="E134" i="52"/>
  <c r="E125" i="52"/>
  <c r="E117" i="52"/>
  <c r="E104" i="52"/>
  <c r="E94" i="52"/>
  <c r="E86" i="52"/>
  <c r="E109" i="52"/>
  <c r="E100" i="52"/>
  <c r="E91" i="52"/>
  <c r="E83" i="52"/>
  <c r="E77" i="52"/>
  <c r="E111" i="52"/>
  <c r="D106" i="52"/>
  <c r="E102" i="52"/>
  <c r="D96" i="52"/>
  <c r="E93" i="52"/>
  <c r="D88" i="52"/>
  <c r="E85" i="52"/>
  <c r="D80" i="52"/>
  <c r="E78" i="52"/>
  <c r="E107" i="52"/>
  <c r="E98" i="52"/>
  <c r="E89" i="52"/>
  <c r="E81" i="52"/>
  <c r="E110" i="52"/>
  <c r="E101" i="52"/>
  <c r="E92" i="52"/>
  <c r="E84" i="52"/>
  <c r="E76" i="52"/>
  <c r="E105" i="52"/>
  <c r="E95" i="52"/>
  <c r="E87" i="52"/>
  <c r="E79" i="52"/>
  <c r="C7" i="5" l="1"/>
  <c r="C8" i="5"/>
  <c r="C9" i="5"/>
  <c r="C39" i="9"/>
  <c r="C40" i="9"/>
  <c r="C38" i="9"/>
  <c r="C49" i="9"/>
  <c r="C50" i="9"/>
  <c r="C48" i="9"/>
  <c r="C456" i="52"/>
  <c r="C298" i="51"/>
  <c r="E298" i="51" s="1"/>
  <c r="D298" i="51" s="1"/>
  <c r="C299" i="51"/>
  <c r="E299" i="51" s="1"/>
  <c r="D299" i="51" s="1"/>
  <c r="C300" i="51"/>
  <c r="E215" i="51"/>
  <c r="D215" i="51" s="1"/>
  <c r="C209" i="51"/>
  <c r="D23" i="6"/>
  <c r="D24" i="6"/>
  <c r="D22" i="6"/>
  <c r="D16" i="6"/>
  <c r="F71" i="60" l="1"/>
  <c r="G71" i="60" s="1"/>
  <c r="F72" i="60"/>
  <c r="G72" i="60" s="1"/>
  <c r="F64" i="60"/>
  <c r="G64" i="60" s="1"/>
  <c r="F68" i="60"/>
  <c r="G68" i="60" s="1"/>
  <c r="F74" i="60"/>
  <c r="G74" i="60" s="1"/>
  <c r="F69" i="60"/>
  <c r="G69" i="60" s="1"/>
  <c r="F66" i="60"/>
  <c r="G66" i="60" s="1"/>
  <c r="F61" i="60"/>
  <c r="G61" i="60" s="1"/>
  <c r="F63" i="60"/>
  <c r="G63" i="60" s="1"/>
  <c r="F73" i="60"/>
  <c r="G73" i="60" s="1"/>
  <c r="F65" i="60"/>
  <c r="G65" i="60" s="1"/>
  <c r="F75" i="60"/>
  <c r="G75" i="60" s="1"/>
  <c r="F70" i="60"/>
  <c r="G70" i="60" s="1"/>
  <c r="F67" i="60"/>
  <c r="G67" i="60" s="1"/>
  <c r="F62" i="60"/>
  <c r="G62" i="60" s="1"/>
  <c r="F377" i="51"/>
  <c r="F455" i="52"/>
  <c r="D456" i="52"/>
  <c r="E456" i="52"/>
  <c r="F456" i="52"/>
  <c r="G456" i="52" s="1"/>
  <c r="F376" i="51"/>
  <c r="D13" i="22"/>
  <c r="D83" i="53"/>
  <c r="D78" i="53"/>
  <c r="D79" i="53"/>
  <c r="D80" i="53"/>
  <c r="D81" i="53"/>
  <c r="D82" i="53"/>
  <c r="D84" i="53"/>
  <c r="D85" i="53"/>
  <c r="D86" i="53"/>
  <c r="D87" i="53"/>
  <c r="D88" i="53"/>
  <c r="D89" i="53"/>
  <c r="D90" i="53"/>
  <c r="D91" i="53"/>
  <c r="D92" i="53"/>
  <c r="D93" i="53"/>
  <c r="D94" i="53"/>
  <c r="D95" i="53"/>
  <c r="D98" i="53"/>
  <c r="D101" i="53"/>
  <c r="D102" i="53"/>
  <c r="D103" i="53"/>
  <c r="D104" i="53"/>
  <c r="D105" i="53"/>
  <c r="D106" i="53"/>
  <c r="D107" i="53"/>
  <c r="D108" i="53"/>
  <c r="D109" i="53"/>
  <c r="D110" i="53"/>
  <c r="D111" i="53"/>
  <c r="D112" i="53"/>
  <c r="D113" i="53"/>
  <c r="D114" i="53"/>
  <c r="D115" i="53"/>
  <c r="D116" i="53"/>
  <c r="D117" i="53"/>
  <c r="D118" i="53"/>
  <c r="D119" i="53"/>
  <c r="D120" i="53"/>
  <c r="D121" i="53"/>
  <c r="D122" i="53"/>
  <c r="D77" i="53"/>
  <c r="D74" i="53"/>
  <c r="D73" i="53"/>
  <c r="D57" i="53"/>
  <c r="D58" i="53"/>
  <c r="D59" i="53"/>
  <c r="D62" i="53"/>
  <c r="D68" i="53"/>
  <c r="D66" i="53"/>
  <c r="D67" i="53"/>
  <c r="D60" i="53"/>
  <c r="D61" i="53"/>
  <c r="D56" i="53"/>
  <c r="D30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49" i="53"/>
  <c r="D50" i="53"/>
  <c r="D51" i="53"/>
  <c r="D52" i="53"/>
  <c r="D29" i="53"/>
  <c r="D27" i="53"/>
  <c r="D26" i="53"/>
  <c r="D20" i="53"/>
  <c r="D21" i="53"/>
  <c r="D22" i="53"/>
  <c r="D23" i="53"/>
  <c r="D24" i="53"/>
  <c r="D19" i="53"/>
  <c r="D55" i="57"/>
  <c r="D54" i="57"/>
  <c r="D65" i="54"/>
  <c r="D64" i="26"/>
  <c r="D89" i="26"/>
  <c r="D14" i="56"/>
  <c r="C93" i="56"/>
  <c r="B93" i="56"/>
  <c r="C60" i="56"/>
  <c r="B60" i="56"/>
  <c r="C62" i="58"/>
  <c r="C61" i="58"/>
  <c r="C460" i="52" s="1"/>
  <c r="C60" i="58"/>
  <c r="C459" i="52" s="1"/>
  <c r="C58" i="58"/>
  <c r="C63" i="58"/>
  <c r="C53" i="58"/>
  <c r="C55" i="58"/>
  <c r="C54" i="58"/>
  <c r="C453" i="52" s="1"/>
  <c r="C47" i="58"/>
  <c r="C446" i="52" s="1"/>
  <c r="C52" i="58"/>
  <c r="C451" i="52" s="1"/>
  <c r="C51" i="58"/>
  <c r="C450" i="52" s="1"/>
  <c r="C50" i="58"/>
  <c r="C449" i="52" s="1"/>
  <c r="C49" i="58"/>
  <c r="C48" i="58"/>
  <c r="C46" i="58"/>
  <c r="C45" i="58"/>
  <c r="C444" i="52" s="1"/>
  <c r="C44" i="58"/>
  <c r="C443" i="52" s="1"/>
  <c r="C43" i="58"/>
  <c r="C442" i="52" s="1"/>
  <c r="C42" i="58"/>
  <c r="C441" i="52" s="1"/>
  <c r="C41" i="58"/>
  <c r="C440" i="52" s="1"/>
  <c r="C36" i="58"/>
  <c r="C382" i="51" s="1"/>
  <c r="C35" i="58"/>
  <c r="C381" i="51" s="1"/>
  <c r="C34" i="58"/>
  <c r="C380" i="51" s="1"/>
  <c r="C33" i="58"/>
  <c r="C379" i="51" s="1"/>
  <c r="C32" i="58"/>
  <c r="C378" i="51" s="1"/>
  <c r="C56" i="58"/>
  <c r="C31" i="58"/>
  <c r="C377" i="51" s="1"/>
  <c r="E377" i="51" s="1"/>
  <c r="D377" i="51" s="1"/>
  <c r="C30" i="58"/>
  <c r="C376" i="51" s="1"/>
  <c r="D42" i="56"/>
  <c r="D43" i="56"/>
  <c r="D41" i="56"/>
  <c r="E13" i="56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39" i="27"/>
  <c r="C30" i="27"/>
  <c r="C31" i="27"/>
  <c r="C32" i="27"/>
  <c r="C33" i="27"/>
  <c r="C34" i="27"/>
  <c r="C35" i="27"/>
  <c r="C23" i="27"/>
  <c r="C24" i="27"/>
  <c r="C25" i="27"/>
  <c r="C26" i="27"/>
  <c r="C27" i="27"/>
  <c r="C28" i="27"/>
  <c r="C22" i="27"/>
  <c r="C17" i="27"/>
  <c r="C18" i="27"/>
  <c r="C16" i="27"/>
  <c r="C18" i="31"/>
  <c r="C14" i="54"/>
  <c r="B8" i="23"/>
  <c r="G8" i="23" s="1"/>
  <c r="E7" i="20"/>
  <c r="C13" i="23"/>
  <c r="E9" i="23"/>
  <c r="C13" i="24"/>
  <c r="D14" i="55"/>
  <c r="B59" i="58"/>
  <c r="D54" i="58"/>
  <c r="D47" i="58"/>
  <c r="D51" i="58"/>
  <c r="D45" i="58"/>
  <c r="B40" i="58"/>
  <c r="D36" i="58"/>
  <c r="D34" i="58"/>
  <c r="D25" i="58"/>
  <c r="D24" i="58"/>
  <c r="D23" i="58"/>
  <c r="D22" i="58"/>
  <c r="D21" i="58"/>
  <c r="D20" i="58"/>
  <c r="D19" i="58"/>
  <c r="D18" i="58"/>
  <c r="D17" i="58"/>
  <c r="D25" i="33"/>
  <c r="D39" i="33"/>
  <c r="D15" i="57"/>
  <c r="C15" i="57"/>
  <c r="C14" i="56"/>
  <c r="C14" i="55"/>
  <c r="D62" i="54"/>
  <c r="D31" i="54"/>
  <c r="D35" i="54"/>
  <c r="D22" i="22"/>
  <c r="D52" i="58" l="1"/>
  <c r="C455" i="52"/>
  <c r="D56" i="58"/>
  <c r="D43" i="58"/>
  <c r="D44" i="58"/>
  <c r="D60" i="58"/>
  <c r="D61" i="58"/>
  <c r="D30" i="58"/>
  <c r="D50" i="58"/>
  <c r="D41" i="58"/>
  <c r="D13" i="23"/>
  <c r="E13" i="23" s="1"/>
  <c r="E8" i="23"/>
  <c r="D68" i="58"/>
  <c r="C16" i="18"/>
  <c r="D49" i="58"/>
  <c r="C448" i="52"/>
  <c r="D63" i="58"/>
  <c r="C462" i="52"/>
  <c r="D58" i="58"/>
  <c r="C457" i="52"/>
  <c r="D62" i="58"/>
  <c r="C461" i="52"/>
  <c r="G377" i="51"/>
  <c r="D35" i="58"/>
  <c r="D42" i="58"/>
  <c r="D46" i="58"/>
  <c r="C445" i="52"/>
  <c r="D55" i="58"/>
  <c r="C454" i="52"/>
  <c r="D48" i="58"/>
  <c r="C447" i="52"/>
  <c r="D53" i="58"/>
  <c r="C452" i="52"/>
  <c r="E376" i="51"/>
  <c r="D376" i="51" s="1"/>
  <c r="G376" i="51"/>
  <c r="D32" i="58"/>
  <c r="D31" i="58"/>
  <c r="D33" i="58"/>
  <c r="C40" i="58"/>
  <c r="C59" i="58"/>
  <c r="AB42" i="50"/>
  <c r="E13" i="20" l="1"/>
  <c r="G455" i="52"/>
  <c r="D455" i="52"/>
  <c r="E455" i="52"/>
  <c r="D40" i="58"/>
  <c r="C439" i="52"/>
  <c r="D59" i="58"/>
  <c r="C458" i="52"/>
  <c r="E232" i="51"/>
  <c r="D232" i="51" s="1"/>
  <c r="C209" i="52"/>
  <c r="E209" i="52" s="1"/>
  <c r="D209" i="52" s="1"/>
  <c r="D68" i="56"/>
  <c r="C14" i="18"/>
  <c r="D14" i="18" s="1"/>
  <c r="C13" i="18"/>
  <c r="D13" i="18" s="1"/>
  <c r="C12" i="18"/>
  <c r="D12" i="18" s="1"/>
  <c r="C8" i="18"/>
  <c r="E8" i="18" s="1"/>
  <c r="C9" i="18"/>
  <c r="D9" i="18" s="1"/>
  <c r="C10" i="18"/>
  <c r="D10" i="18" s="1"/>
  <c r="C11" i="18"/>
  <c r="D11" i="18" s="1"/>
  <c r="C6" i="18"/>
  <c r="D6" i="18" s="1"/>
  <c r="C7" i="18"/>
  <c r="D7" i="18" s="1"/>
  <c r="D27" i="31"/>
  <c r="C12" i="52"/>
  <c r="C13" i="52"/>
  <c r="C28" i="19"/>
  <c r="F201" i="52"/>
  <c r="F200" i="52"/>
  <c r="C201" i="52"/>
  <c r="C200" i="52"/>
  <c r="C190" i="51"/>
  <c r="C190" i="52"/>
  <c r="C191" i="52"/>
  <c r="C192" i="52"/>
  <c r="C193" i="52"/>
  <c r="C194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55" i="52"/>
  <c r="C56" i="52"/>
  <c r="C57" i="52"/>
  <c r="C58" i="52"/>
  <c r="C59" i="52"/>
  <c r="C60" i="52"/>
  <c r="C61" i="52"/>
  <c r="C62" i="52"/>
  <c r="C63" i="52"/>
  <c r="C64" i="52"/>
  <c r="C65" i="52"/>
  <c r="C66" i="52"/>
  <c r="C67" i="52"/>
  <c r="C68" i="52"/>
  <c r="C69" i="52"/>
  <c r="C70" i="52"/>
  <c r="C29" i="52"/>
  <c r="C180" i="51"/>
  <c r="E180" i="51" s="1"/>
  <c r="D180" i="51" s="1"/>
  <c r="C173" i="51"/>
  <c r="E173" i="51" s="1"/>
  <c r="D173" i="51" s="1"/>
  <c r="F37" i="9"/>
  <c r="C240" i="52"/>
  <c r="C258" i="51"/>
  <c r="E258" i="51" s="1"/>
  <c r="D258" i="51" s="1"/>
  <c r="C155" i="51"/>
  <c r="E155" i="51" s="1"/>
  <c r="D155" i="51" s="1"/>
  <c r="C145" i="51"/>
  <c r="E145" i="51" s="1"/>
  <c r="D145" i="51" s="1"/>
  <c r="D24" i="30"/>
  <c r="D34" i="30"/>
  <c r="D30" i="27"/>
  <c r="C26" i="51"/>
  <c r="E26" i="51" s="1"/>
  <c r="D26" i="51" s="1"/>
  <c r="C22" i="51"/>
  <c r="E22" i="51" s="1"/>
  <c r="D22" i="51" s="1"/>
  <c r="C12" i="51"/>
  <c r="E12" i="51" s="1"/>
  <c r="D12" i="51" s="1"/>
  <c r="C14" i="51"/>
  <c r="C15" i="51"/>
  <c r="C16" i="51"/>
  <c r="C17" i="51"/>
  <c r="C13" i="51"/>
  <c r="E20" i="50"/>
  <c r="K20" i="50"/>
  <c r="D98" i="56"/>
  <c r="D96" i="56"/>
  <c r="D101" i="56"/>
  <c r="D106" i="56"/>
  <c r="D49" i="57"/>
  <c r="D51" i="26"/>
  <c r="D69" i="54"/>
  <c r="D68" i="54"/>
  <c r="D43" i="54"/>
  <c r="D37" i="56"/>
  <c r="D69" i="56"/>
  <c r="E237" i="51"/>
  <c r="D237" i="51" s="1"/>
  <c r="D17" i="48"/>
  <c r="D6" i="54"/>
  <c r="D13" i="31"/>
  <c r="E7" i="31"/>
  <c r="D46" i="36"/>
  <c r="D39" i="36"/>
  <c r="D18" i="27"/>
  <c r="R27" i="50"/>
  <c r="R24" i="50"/>
  <c r="R18" i="50"/>
  <c r="R12" i="50"/>
  <c r="R9" i="50"/>
  <c r="D14" i="54" l="1"/>
  <c r="E10" i="18"/>
  <c r="E14" i="18"/>
  <c r="E12" i="18"/>
  <c r="E9" i="18"/>
  <c r="C184" i="52"/>
  <c r="D184" i="52" s="1"/>
  <c r="D37" i="30"/>
  <c r="C89" i="51"/>
  <c r="E89" i="51" s="1"/>
  <c r="D89" i="51" s="1"/>
  <c r="E439" i="52"/>
  <c r="D439" i="52"/>
  <c r="D458" i="52"/>
  <c r="E458" i="52"/>
  <c r="D20" i="55"/>
  <c r="E6" i="18"/>
  <c r="D8" i="18"/>
  <c r="E7" i="18"/>
  <c r="E13" i="18"/>
  <c r="E11" i="18"/>
  <c r="D240" i="52"/>
  <c r="E240" i="52"/>
  <c r="D52" i="56"/>
  <c r="E247" i="51"/>
  <c r="D247" i="51" s="1"/>
  <c r="E200" i="52"/>
  <c r="D200" i="52" s="1"/>
  <c r="G200" i="52"/>
  <c r="E201" i="52"/>
  <c r="D201" i="52" s="1"/>
  <c r="G201" i="52"/>
  <c r="E190" i="51"/>
  <c r="D190" i="51" s="1"/>
  <c r="C37" i="9"/>
  <c r="D18" i="55"/>
  <c r="C158" i="51"/>
  <c r="C159" i="51"/>
  <c r="C160" i="51"/>
  <c r="C161" i="51"/>
  <c r="C162" i="51"/>
  <c r="C163" i="51"/>
  <c r="C164" i="51"/>
  <c r="C165" i="51"/>
  <c r="C166" i="51"/>
  <c r="C167" i="51"/>
  <c r="C168" i="51"/>
  <c r="C169" i="51"/>
  <c r="C170" i="51"/>
  <c r="C171" i="51"/>
  <c r="C172" i="51"/>
  <c r="C174" i="51"/>
  <c r="E174" i="51" s="1"/>
  <c r="D174" i="51" s="1"/>
  <c r="C175" i="51"/>
  <c r="E175" i="51" s="1"/>
  <c r="D175" i="51" s="1"/>
  <c r="C176" i="51"/>
  <c r="E176" i="51" s="1"/>
  <c r="D176" i="51" s="1"/>
  <c r="C177" i="51"/>
  <c r="E177" i="51" s="1"/>
  <c r="D177" i="51" s="1"/>
  <c r="C178" i="51"/>
  <c r="E178" i="51" s="1"/>
  <c r="D178" i="51" s="1"/>
  <c r="C179" i="51"/>
  <c r="E179" i="51" s="1"/>
  <c r="D179" i="51" s="1"/>
  <c r="C181" i="51"/>
  <c r="C182" i="51"/>
  <c r="C183" i="51"/>
  <c r="D53" i="36"/>
  <c r="D54" i="36"/>
  <c r="D55" i="36"/>
  <c r="D56" i="36"/>
  <c r="D57" i="36"/>
  <c r="D47" i="36"/>
  <c r="D48" i="36"/>
  <c r="D42" i="36"/>
  <c r="D24" i="36"/>
  <c r="D29" i="36"/>
  <c r="D32" i="36"/>
  <c r="D44" i="36"/>
  <c r="D49" i="36"/>
  <c r="D31" i="36"/>
  <c r="D38" i="36"/>
  <c r="D41" i="36"/>
  <c r="D45" i="36"/>
  <c r="E184" i="52" l="1"/>
  <c r="D44" i="56"/>
  <c r="D45" i="56"/>
  <c r="E209" i="51"/>
  <c r="D209" i="51" s="1"/>
  <c r="C409" i="51" l="1"/>
  <c r="D34" i="59" l="1"/>
  <c r="D24" i="27"/>
  <c r="D25" i="27"/>
  <c r="D26" i="27"/>
  <c r="D27" i="27"/>
  <c r="D28" i="27"/>
  <c r="D29" i="27"/>
  <c r="D31" i="27"/>
  <c r="D32" i="27"/>
  <c r="D33" i="27"/>
  <c r="D34" i="27"/>
  <c r="D35" i="27"/>
  <c r="D36" i="27"/>
  <c r="D28" i="24" l="1"/>
  <c r="D29" i="24"/>
  <c r="D30" i="24"/>
  <c r="D31" i="24"/>
  <c r="D32" i="24"/>
  <c r="D33" i="24"/>
  <c r="D34" i="24"/>
  <c r="B16" i="22"/>
  <c r="B17" i="22"/>
  <c r="B18" i="22"/>
  <c r="D95" i="56"/>
  <c r="D108" i="56"/>
  <c r="D107" i="56"/>
  <c r="D100" i="56"/>
  <c r="D105" i="56"/>
  <c r="D109" i="56"/>
  <c r="D104" i="56"/>
  <c r="D99" i="56"/>
  <c r="D103" i="56"/>
  <c r="D102" i="56"/>
  <c r="D97" i="56"/>
  <c r="C396" i="51" l="1"/>
  <c r="C251" i="52" l="1"/>
  <c r="B10" i="29" l="1"/>
  <c r="C6" i="5" l="1"/>
  <c r="C265" i="51"/>
  <c r="C266" i="51"/>
  <c r="F52" i="60" l="1"/>
  <c r="G52" i="60" s="1"/>
  <c r="F49" i="60"/>
  <c r="G49" i="60" s="1"/>
  <c r="F47" i="60"/>
  <c r="G47" i="60" s="1"/>
  <c r="F42" i="60"/>
  <c r="G42" i="60" s="1"/>
  <c r="F37" i="60"/>
  <c r="G37" i="60" s="1"/>
  <c r="F35" i="60"/>
  <c r="G35" i="60" s="1"/>
  <c r="F32" i="60"/>
  <c r="G32" i="60" s="1"/>
  <c r="F19" i="60"/>
  <c r="G19" i="60" s="1"/>
  <c r="F44" i="60"/>
  <c r="G44" i="60" s="1"/>
  <c r="F39" i="60"/>
  <c r="G39" i="60" s="1"/>
  <c r="F48" i="60"/>
  <c r="G48" i="60" s="1"/>
  <c r="F36" i="60"/>
  <c r="G36" i="60" s="1"/>
  <c r="F28" i="60"/>
  <c r="G28" i="60" s="1"/>
  <c r="F18" i="60"/>
  <c r="G18" i="60" s="1"/>
  <c r="F38" i="60"/>
  <c r="G38" i="60" s="1"/>
  <c r="F59" i="60"/>
  <c r="G59" i="60" s="1"/>
  <c r="F54" i="60"/>
  <c r="G54" i="60" s="1"/>
  <c r="F29" i="60"/>
  <c r="G29" i="60" s="1"/>
  <c r="F24" i="60"/>
  <c r="G24" i="60" s="1"/>
  <c r="F15" i="60"/>
  <c r="G15" i="60" s="1"/>
  <c r="F56" i="60"/>
  <c r="G56" i="60" s="1"/>
  <c r="F51" i="60"/>
  <c r="G51" i="60" s="1"/>
  <c r="F33" i="60"/>
  <c r="G33" i="60" s="1"/>
  <c r="F20" i="60"/>
  <c r="G20" i="60" s="1"/>
  <c r="F58" i="60"/>
  <c r="G58" i="60" s="1"/>
  <c r="F46" i="60"/>
  <c r="G46" i="60" s="1"/>
  <c r="F26" i="60"/>
  <c r="G26" i="60" s="1"/>
  <c r="F23" i="60"/>
  <c r="G23" i="60" s="1"/>
  <c r="F21" i="60"/>
  <c r="G21" i="60" s="1"/>
  <c r="F14" i="60"/>
  <c r="G14" i="60" s="1"/>
  <c r="F53" i="60"/>
  <c r="G53" i="60" s="1"/>
  <c r="F31" i="60"/>
  <c r="G31" i="60" s="1"/>
  <c r="F57" i="60"/>
  <c r="G57" i="60" s="1"/>
  <c r="F55" i="60"/>
  <c r="G55" i="60" s="1"/>
  <c r="F50" i="60"/>
  <c r="G50" i="60" s="1"/>
  <c r="F45" i="60"/>
  <c r="G45" i="60" s="1"/>
  <c r="F43" i="60"/>
  <c r="G43" i="60" s="1"/>
  <c r="F40" i="60"/>
  <c r="G40" i="60" s="1"/>
  <c r="F30" i="60"/>
  <c r="G30" i="60" s="1"/>
  <c r="F27" i="60"/>
  <c r="G27" i="60" s="1"/>
  <c r="F25" i="60"/>
  <c r="G25" i="60" s="1"/>
  <c r="F22" i="60"/>
  <c r="G22" i="60" s="1"/>
  <c r="F16" i="60"/>
  <c r="G16" i="60" s="1"/>
  <c r="F13" i="60"/>
  <c r="G13" i="60" s="1"/>
  <c r="F41" i="60"/>
  <c r="G41" i="60" s="1"/>
  <c r="F34" i="60"/>
  <c r="G34" i="60" s="1"/>
  <c r="D6" i="5"/>
  <c r="F6" i="5" s="1"/>
  <c r="C398" i="51"/>
  <c r="C399" i="51"/>
  <c r="C400" i="51"/>
  <c r="C401" i="51"/>
  <c r="C402" i="51"/>
  <c r="C403" i="51"/>
  <c r="C404" i="51"/>
  <c r="C405" i="51"/>
  <c r="C397" i="51"/>
  <c r="D28" i="55"/>
  <c r="D30" i="47"/>
  <c r="D31" i="47"/>
  <c r="D32" i="47"/>
  <c r="D33" i="47"/>
  <c r="D34" i="47"/>
  <c r="D35" i="47"/>
  <c r="D36" i="47"/>
  <c r="D37" i="47"/>
  <c r="D38" i="47"/>
  <c r="D39" i="47"/>
  <c r="D40" i="47"/>
  <c r="D41" i="47"/>
  <c r="D42" i="47"/>
  <c r="D43" i="47"/>
  <c r="D44" i="47"/>
  <c r="D45" i="47"/>
  <c r="D46" i="47"/>
  <c r="D47" i="47"/>
  <c r="D48" i="47"/>
  <c r="D49" i="47"/>
  <c r="D50" i="47"/>
  <c r="D51" i="47"/>
  <c r="D52" i="47"/>
  <c r="D53" i="47"/>
  <c r="D54" i="47"/>
  <c r="D55" i="47"/>
  <c r="D56" i="47"/>
  <c r="D57" i="47"/>
  <c r="D58" i="47"/>
  <c r="D59" i="47"/>
  <c r="D60" i="47"/>
  <c r="D61" i="47"/>
  <c r="D62" i="47"/>
  <c r="D63" i="47"/>
  <c r="D64" i="47"/>
  <c r="D65" i="47"/>
  <c r="D66" i="47"/>
  <c r="D67" i="47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D95" i="47"/>
  <c r="D96" i="47"/>
  <c r="D97" i="47"/>
  <c r="D98" i="47"/>
  <c r="D22" i="47"/>
  <c r="D23" i="47"/>
  <c r="D24" i="47"/>
  <c r="D25" i="47"/>
  <c r="D26" i="47"/>
  <c r="D18" i="47"/>
  <c r="E6" i="53"/>
  <c r="C83" i="51"/>
  <c r="E83" i="51" s="1"/>
  <c r="D83" i="51" s="1"/>
  <c r="C84" i="51"/>
  <c r="E84" i="51" s="1"/>
  <c r="D84" i="51" s="1"/>
  <c r="C85" i="51"/>
  <c r="E85" i="51" s="1"/>
  <c r="D85" i="51" s="1"/>
  <c r="C86" i="51"/>
  <c r="E86" i="51" s="1"/>
  <c r="D86" i="51" s="1"/>
  <c r="C87" i="51"/>
  <c r="E87" i="51" s="1"/>
  <c r="D87" i="51" s="1"/>
  <c r="C88" i="51"/>
  <c r="E88" i="51" s="1"/>
  <c r="D88" i="51" s="1"/>
  <c r="C90" i="51"/>
  <c r="E90" i="51" s="1"/>
  <c r="D90" i="51" s="1"/>
  <c r="C91" i="51"/>
  <c r="E91" i="51" s="1"/>
  <c r="D91" i="51" s="1"/>
  <c r="C92" i="51"/>
  <c r="E92" i="51" s="1"/>
  <c r="D92" i="51" s="1"/>
  <c r="C93" i="51"/>
  <c r="E93" i="51" s="1"/>
  <c r="D93" i="51" s="1"/>
  <c r="C94" i="51"/>
  <c r="E94" i="51" s="1"/>
  <c r="D94" i="51" s="1"/>
  <c r="E251" i="51"/>
  <c r="D251" i="51" s="1"/>
  <c r="E240" i="51"/>
  <c r="D240" i="51" s="1"/>
  <c r="E239" i="51"/>
  <c r="D239" i="51" s="1"/>
  <c r="D61" i="27"/>
  <c r="D62" i="27"/>
  <c r="D63" i="27"/>
  <c r="D64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23" i="27"/>
  <c r="B10" i="32"/>
  <c r="D61" i="54"/>
  <c r="D64" i="54"/>
  <c r="D49" i="48"/>
  <c r="D25" i="41"/>
  <c r="D22" i="43"/>
  <c r="D30" i="48"/>
  <c r="D29" i="48"/>
  <c r="D28" i="48"/>
  <c r="D27" i="48"/>
  <c r="D26" i="48"/>
  <c r="D25" i="48"/>
  <c r="D24" i="48"/>
  <c r="D23" i="48"/>
  <c r="D22" i="48"/>
  <c r="C274" i="51"/>
  <c r="E274" i="51" s="1"/>
  <c r="D274" i="51" s="1"/>
  <c r="C275" i="51"/>
  <c r="C53" i="51"/>
  <c r="E53" i="51" s="1"/>
  <c r="D53" i="51" s="1"/>
  <c r="C54" i="51"/>
  <c r="E54" i="51" s="1"/>
  <c r="D54" i="51" s="1"/>
  <c r="C58" i="51"/>
  <c r="E58" i="51" s="1"/>
  <c r="D58" i="51" s="1"/>
  <c r="C59" i="51"/>
  <c r="E59" i="51" s="1"/>
  <c r="D59" i="51" s="1"/>
  <c r="C55" i="51"/>
  <c r="E55" i="51" s="1"/>
  <c r="D55" i="51" s="1"/>
  <c r="C61" i="51"/>
  <c r="E61" i="51" s="1"/>
  <c r="D61" i="51" s="1"/>
  <c r="C60" i="51"/>
  <c r="E60" i="51" s="1"/>
  <c r="D60" i="51" s="1"/>
  <c r="D13" i="29"/>
  <c r="I13" i="32"/>
  <c r="D19" i="55"/>
  <c r="D82" i="23"/>
  <c r="D78" i="23"/>
  <c r="D77" i="23"/>
  <c r="E14" i="58"/>
  <c r="E12" i="58"/>
  <c r="E11" i="58"/>
  <c r="E10" i="58"/>
  <c r="E9" i="58"/>
  <c r="E8" i="58"/>
  <c r="E7" i="58"/>
  <c r="E6" i="58"/>
  <c r="E15" i="57"/>
  <c r="E12" i="57"/>
  <c r="E10" i="57"/>
  <c r="E9" i="57"/>
  <c r="E8" i="57"/>
  <c r="E7" i="57"/>
  <c r="E6" i="57"/>
  <c r="E12" i="56"/>
  <c r="E10" i="56"/>
  <c r="E9" i="56"/>
  <c r="E8" i="56"/>
  <c r="E7" i="56"/>
  <c r="E6" i="56"/>
  <c r="E13" i="53"/>
  <c r="E11" i="53"/>
  <c r="E10" i="53"/>
  <c r="E9" i="53"/>
  <c r="E8" i="53"/>
  <c r="E14" i="55"/>
  <c r="E12" i="55"/>
  <c r="E11" i="55"/>
  <c r="E10" i="55"/>
  <c r="E9" i="55"/>
  <c r="E7" i="55"/>
  <c r="E6" i="55"/>
  <c r="E13" i="54"/>
  <c r="E12" i="54"/>
  <c r="E10" i="54"/>
  <c r="E9" i="54"/>
  <c r="E8" i="54"/>
  <c r="E7" i="54"/>
  <c r="E6" i="54"/>
  <c r="E16" i="6"/>
  <c r="G16" i="6" s="1"/>
  <c r="E6" i="5" l="1"/>
  <c r="C306" i="51"/>
  <c r="E306" i="51" s="1"/>
  <c r="D306" i="51" s="1"/>
  <c r="D25" i="43"/>
  <c r="D58" i="52"/>
  <c r="E58" i="52"/>
  <c r="E57" i="52"/>
  <c r="D57" i="52"/>
  <c r="E62" i="52"/>
  <c r="D62" i="52"/>
  <c r="D59" i="52"/>
  <c r="E59" i="52"/>
  <c r="E252" i="51"/>
  <c r="D252" i="51" s="1"/>
  <c r="D57" i="56"/>
  <c r="D79" i="23"/>
  <c r="D81" i="23"/>
  <c r="D80" i="23"/>
  <c r="D83" i="23"/>
  <c r="E14" i="54"/>
  <c r="D33" i="43"/>
  <c r="C30" i="9"/>
  <c r="C29" i="9"/>
  <c r="C28" i="9"/>
  <c r="C26" i="9"/>
  <c r="C25" i="9"/>
  <c r="C24" i="9"/>
  <c r="C23" i="9"/>
  <c r="C22" i="9"/>
  <c r="C21" i="9"/>
  <c r="C20" i="9"/>
  <c r="C19" i="9"/>
  <c r="C18" i="9"/>
  <c r="C15" i="9"/>
  <c r="C14" i="9"/>
  <c r="C13" i="9"/>
  <c r="C12" i="9"/>
  <c r="C11" i="9"/>
  <c r="C10" i="9"/>
  <c r="C9" i="9"/>
  <c r="C8" i="9"/>
  <c r="C6" i="9"/>
  <c r="C5" i="9"/>
  <c r="E61" i="52" l="1"/>
  <c r="D61" i="52"/>
  <c r="E60" i="52"/>
  <c r="D60" i="52"/>
  <c r="D63" i="52"/>
  <c r="E63" i="52"/>
  <c r="E314" i="51"/>
  <c r="D314" i="51" s="1"/>
  <c r="D84" i="49"/>
  <c r="D83" i="49"/>
  <c r="D80" i="49"/>
  <c r="D79" i="49"/>
  <c r="D78" i="49"/>
  <c r="D77" i="49"/>
  <c r="D76" i="49"/>
  <c r="D75" i="49"/>
  <c r="D74" i="49"/>
  <c r="D73" i="49"/>
  <c r="D72" i="49"/>
  <c r="D71" i="49"/>
  <c r="D70" i="49"/>
  <c r="D69" i="49"/>
  <c r="D68" i="49"/>
  <c r="D67" i="49"/>
  <c r="D66" i="49"/>
  <c r="D65" i="49"/>
  <c r="D64" i="49"/>
  <c r="D63" i="49"/>
  <c r="D62" i="49"/>
  <c r="D61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2" i="49"/>
  <c r="D48" i="48"/>
  <c r="D47" i="48"/>
  <c r="D46" i="48"/>
  <c r="D45" i="48"/>
  <c r="D44" i="48"/>
  <c r="D43" i="48"/>
  <c r="D42" i="48"/>
  <c r="D41" i="48"/>
  <c r="D40" i="48"/>
  <c r="D39" i="48"/>
  <c r="D38" i="48"/>
  <c r="D37" i="48"/>
  <c r="D36" i="48"/>
  <c r="D35" i="48"/>
  <c r="D34" i="48"/>
  <c r="D29" i="47"/>
  <c r="D52" i="46"/>
  <c r="D51" i="46"/>
  <c r="D50" i="46"/>
  <c r="D49" i="46"/>
  <c r="D48" i="46"/>
  <c r="D47" i="46"/>
  <c r="D46" i="46"/>
  <c r="D45" i="46"/>
  <c r="D44" i="46"/>
  <c r="D43" i="46"/>
  <c r="D42" i="46"/>
  <c r="D41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85" i="45"/>
  <c r="D84" i="45"/>
  <c r="D83" i="45"/>
  <c r="D82" i="45"/>
  <c r="D81" i="45"/>
  <c r="D80" i="45"/>
  <c r="D79" i="45"/>
  <c r="D78" i="45"/>
  <c r="D77" i="45"/>
  <c r="D76" i="45"/>
  <c r="D75" i="45"/>
  <c r="D74" i="45"/>
  <c r="D73" i="45"/>
  <c r="D72" i="45"/>
  <c r="D71" i="45"/>
  <c r="D70" i="45"/>
  <c r="D69" i="45"/>
  <c r="D68" i="45"/>
  <c r="D67" i="45"/>
  <c r="D66" i="45"/>
  <c r="D65" i="45"/>
  <c r="D64" i="45"/>
  <c r="D63" i="45"/>
  <c r="D62" i="45"/>
  <c r="D61" i="45"/>
  <c r="D60" i="45"/>
  <c r="D59" i="45"/>
  <c r="D58" i="45"/>
  <c r="D57" i="45"/>
  <c r="D56" i="45"/>
  <c r="D55" i="45"/>
  <c r="D51" i="45"/>
  <c r="D50" i="45"/>
  <c r="D49" i="45"/>
  <c r="D48" i="45"/>
  <c r="D47" i="45"/>
  <c r="D46" i="45"/>
  <c r="D45" i="45"/>
  <c r="D44" i="45"/>
  <c r="D43" i="45"/>
  <c r="D42" i="45"/>
  <c r="D41" i="45"/>
  <c r="D40" i="45"/>
  <c r="D39" i="45"/>
  <c r="D38" i="45"/>
  <c r="D37" i="45"/>
  <c r="D36" i="45"/>
  <c r="D35" i="45"/>
  <c r="D34" i="45"/>
  <c r="D33" i="45"/>
  <c r="D32" i="45"/>
  <c r="D31" i="45"/>
  <c r="D30" i="45"/>
  <c r="D29" i="45"/>
  <c r="D28" i="45"/>
  <c r="D27" i="45"/>
  <c r="D26" i="45"/>
  <c r="D25" i="45"/>
  <c r="D24" i="45"/>
  <c r="D23" i="45"/>
  <c r="D22" i="45"/>
  <c r="D24" i="44"/>
  <c r="D23" i="44"/>
  <c r="D22" i="44"/>
  <c r="D34" i="43"/>
  <c r="D32" i="43"/>
  <c r="D30" i="43"/>
  <c r="D29" i="43"/>
  <c r="D28" i="43"/>
  <c r="D27" i="43"/>
  <c r="D24" i="43"/>
  <c r="D23" i="43"/>
  <c r="D32" i="42"/>
  <c r="D29" i="42"/>
  <c r="D25" i="42"/>
  <c r="D24" i="42"/>
  <c r="D23" i="42"/>
  <c r="D22" i="42"/>
  <c r="D51" i="41"/>
  <c r="D50" i="41"/>
  <c r="D49" i="41"/>
  <c r="D48" i="41"/>
  <c r="D47" i="41"/>
  <c r="D43" i="41"/>
  <c r="D42" i="41"/>
  <c r="D41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4" i="41"/>
  <c r="D23" i="41"/>
  <c r="D22" i="41"/>
  <c r="D23" i="35"/>
  <c r="D22" i="35"/>
  <c r="D24" i="34"/>
  <c r="D23" i="34"/>
  <c r="D22" i="34"/>
  <c r="D48" i="33"/>
  <c r="D47" i="33"/>
  <c r="D46" i="33"/>
  <c r="D45" i="33"/>
  <c r="D44" i="33"/>
  <c r="D43" i="33"/>
  <c r="D42" i="33"/>
  <c r="D41" i="33"/>
  <c r="D40" i="33"/>
  <c r="D38" i="33"/>
  <c r="D37" i="33"/>
  <c r="D36" i="33"/>
  <c r="D35" i="33"/>
  <c r="D34" i="33"/>
  <c r="D33" i="33"/>
  <c r="D29" i="33"/>
  <c r="D28" i="33"/>
  <c r="D27" i="33"/>
  <c r="D26" i="33"/>
  <c r="D24" i="33"/>
  <c r="D23" i="33"/>
  <c r="D22" i="33"/>
  <c r="D31" i="32"/>
  <c r="D30" i="32"/>
  <c r="D29" i="32"/>
  <c r="D28" i="32"/>
  <c r="D27" i="32"/>
  <c r="D26" i="32"/>
  <c r="D24" i="32"/>
  <c r="D23" i="32"/>
  <c r="D22" i="32"/>
  <c r="D41" i="30"/>
  <c r="D40" i="30"/>
  <c r="D39" i="30"/>
  <c r="D38" i="30"/>
  <c r="D33" i="30"/>
  <c r="D32" i="30"/>
  <c r="D31" i="30"/>
  <c r="D30" i="30"/>
  <c r="D29" i="30"/>
  <c r="D28" i="30"/>
  <c r="D27" i="30"/>
  <c r="D26" i="30"/>
  <c r="D25" i="30"/>
  <c r="D23" i="30"/>
  <c r="D22" i="30"/>
  <c r="D57" i="29"/>
  <c r="D56" i="29"/>
  <c r="D55" i="29"/>
  <c r="D54" i="29"/>
  <c r="D53" i="29"/>
  <c r="D52" i="29"/>
  <c r="D51" i="29"/>
  <c r="D50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4" i="29"/>
  <c r="D23" i="29"/>
  <c r="D22" i="29"/>
  <c r="D27" i="28"/>
  <c r="D26" i="28"/>
  <c r="D25" i="28"/>
  <c r="D24" i="28"/>
  <c r="D23" i="28"/>
  <c r="D22" i="28"/>
  <c r="D39" i="27"/>
  <c r="D22" i="27"/>
  <c r="D104" i="26"/>
  <c r="D103" i="26"/>
  <c r="D102" i="26"/>
  <c r="D101" i="26"/>
  <c r="D100" i="26"/>
  <c r="D99" i="26"/>
  <c r="D98" i="26"/>
  <c r="D97" i="26"/>
  <c r="D96" i="26"/>
  <c r="D95" i="26"/>
  <c r="D94" i="26"/>
  <c r="D93" i="26"/>
  <c r="D92" i="26"/>
  <c r="D91" i="26"/>
  <c r="D90" i="26"/>
  <c r="D88" i="26"/>
  <c r="D87" i="26"/>
  <c r="D86" i="26"/>
  <c r="D85" i="26"/>
  <c r="D84" i="26"/>
  <c r="D83" i="26"/>
  <c r="D82" i="26"/>
  <c r="D81" i="26"/>
  <c r="D80" i="26"/>
  <c r="D79" i="26"/>
  <c r="D76" i="26"/>
  <c r="D77" i="26"/>
  <c r="D75" i="26"/>
  <c r="D74" i="26"/>
  <c r="D73" i="26"/>
  <c r="D72" i="26"/>
  <c r="D71" i="26"/>
  <c r="D70" i="26"/>
  <c r="D69" i="26"/>
  <c r="D68" i="26"/>
  <c r="D67" i="26"/>
  <c r="D66" i="26"/>
  <c r="D65" i="26"/>
  <c r="D63" i="26"/>
  <c r="D62" i="26"/>
  <c r="D61" i="26"/>
  <c r="D60" i="26"/>
  <c r="D59" i="26"/>
  <c r="D58" i="26"/>
  <c r="D57" i="26"/>
  <c r="D56" i="26"/>
  <c r="D54" i="26"/>
  <c r="D53" i="26"/>
  <c r="D52" i="26"/>
  <c r="D50" i="26"/>
  <c r="D48" i="26"/>
  <c r="D47" i="26"/>
  <c r="D46" i="26"/>
  <c r="D45" i="26"/>
  <c r="D44" i="26"/>
  <c r="D43" i="26"/>
  <c r="D42" i="26"/>
  <c r="D41" i="26"/>
  <c r="D40" i="26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3" i="26"/>
  <c r="D22" i="26"/>
  <c r="D31" i="25"/>
  <c r="D30" i="25"/>
  <c r="D29" i="25"/>
  <c r="D28" i="25"/>
  <c r="D27" i="25"/>
  <c r="D26" i="25"/>
  <c r="D25" i="25"/>
  <c r="D24" i="25"/>
  <c r="D23" i="25"/>
  <c r="D22" i="25"/>
  <c r="D37" i="24"/>
  <c r="D27" i="24"/>
  <c r="D26" i="24"/>
  <c r="D25" i="24"/>
  <c r="D24" i="24"/>
  <c r="D23" i="24"/>
  <c r="D22" i="24"/>
  <c r="D90" i="23"/>
  <c r="D89" i="23"/>
  <c r="D88" i="23"/>
  <c r="D87" i="23"/>
  <c r="D86" i="23"/>
  <c r="D85" i="23"/>
  <c r="D84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0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7" i="22"/>
  <c r="D26" i="22"/>
  <c r="D25" i="22"/>
  <c r="D24" i="22"/>
  <c r="D23" i="22"/>
  <c r="D22" i="21"/>
  <c r="D25" i="20"/>
  <c r="D24" i="20"/>
  <c r="D23" i="20"/>
  <c r="D22" i="20"/>
  <c r="D66" i="54"/>
  <c r="D63" i="54"/>
  <c r="D38" i="54"/>
  <c r="D37" i="54"/>
  <c r="D36" i="54"/>
  <c r="D34" i="54"/>
  <c r="D33" i="54"/>
  <c r="D32" i="54"/>
  <c r="D30" i="54"/>
  <c r="D29" i="54"/>
  <c r="D28" i="54"/>
  <c r="C31" i="19"/>
  <c r="C30" i="19"/>
  <c r="C29" i="19"/>
  <c r="C27" i="19"/>
  <c r="C26" i="19"/>
  <c r="C25" i="19"/>
  <c r="C24" i="19"/>
  <c r="C23" i="19"/>
  <c r="D40" i="36"/>
  <c r="D43" i="36"/>
  <c r="D37" i="36"/>
  <c r="D36" i="36"/>
  <c r="D34" i="36"/>
  <c r="D35" i="36"/>
  <c r="D33" i="36"/>
  <c r="D30" i="36"/>
  <c r="D28" i="36"/>
  <c r="D27" i="36"/>
  <c r="D26" i="36"/>
  <c r="D25" i="36"/>
  <c r="D23" i="36"/>
  <c r="C22" i="19"/>
  <c r="C21" i="19"/>
  <c r="C20" i="19"/>
  <c r="C19" i="19"/>
  <c r="C18" i="19"/>
  <c r="C15" i="19"/>
  <c r="C14" i="19"/>
  <c r="C13" i="19"/>
  <c r="C12" i="19"/>
  <c r="C11" i="19"/>
  <c r="C10" i="19"/>
  <c r="C9" i="19"/>
  <c r="C8" i="19"/>
  <c r="C6" i="19"/>
  <c r="C5" i="19"/>
  <c r="D28" i="59"/>
  <c r="D31" i="59"/>
  <c r="D33" i="59"/>
  <c r="D32" i="59"/>
  <c r="D48" i="59"/>
  <c r="C410" i="51"/>
  <c r="C411" i="51"/>
  <c r="C412" i="51"/>
  <c r="C407" i="51"/>
  <c r="D29" i="59"/>
  <c r="D41" i="59"/>
  <c r="D42" i="59"/>
  <c r="D43" i="59"/>
  <c r="D44" i="59"/>
  <c r="D40" i="59"/>
  <c r="D27" i="59"/>
  <c r="C11" i="5"/>
  <c r="D26" i="59"/>
  <c r="C34" i="19"/>
  <c r="F51" i="9"/>
  <c r="C52" i="9"/>
  <c r="C53" i="9"/>
  <c r="C51" i="9"/>
  <c r="D24" i="59"/>
  <c r="D22" i="59"/>
  <c r="D23" i="59"/>
  <c r="D27" i="6"/>
  <c r="D28" i="6"/>
  <c r="E28" i="6" s="1"/>
  <c r="G28" i="6" s="1"/>
  <c r="D26" i="6"/>
  <c r="F408" i="51" s="1"/>
  <c r="G408" i="51" s="1"/>
  <c r="D19" i="6"/>
  <c r="D20" i="6"/>
  <c r="E20" i="6" s="1"/>
  <c r="G20" i="6" s="1"/>
  <c r="D18" i="6"/>
  <c r="F384" i="51" s="1"/>
  <c r="G384" i="51" s="1"/>
  <c r="D19" i="59"/>
  <c r="D20" i="59"/>
  <c r="E24" i="6"/>
  <c r="G24" i="6" s="1"/>
  <c r="D45" i="55"/>
  <c r="D44" i="55"/>
  <c r="D43" i="55"/>
  <c r="D42" i="55"/>
  <c r="D38" i="55"/>
  <c r="D37" i="55"/>
  <c r="D36" i="55"/>
  <c r="D35" i="55"/>
  <c r="D34" i="55"/>
  <c r="D33" i="55"/>
  <c r="D32" i="55"/>
  <c r="D31" i="55"/>
  <c r="D30" i="55"/>
  <c r="D29" i="55"/>
  <c r="D27" i="55"/>
  <c r="D48" i="57"/>
  <c r="D50" i="57"/>
  <c r="D51" i="57"/>
  <c r="D52" i="57"/>
  <c r="D56" i="57"/>
  <c r="D57" i="57"/>
  <c r="D58" i="57"/>
  <c r="D59" i="57"/>
  <c r="D60" i="57"/>
  <c r="D61" i="57"/>
  <c r="D62" i="57"/>
  <c r="D63" i="57"/>
  <c r="D64" i="57"/>
  <c r="D53" i="57"/>
  <c r="D47" i="57"/>
  <c r="D36" i="57"/>
  <c r="D37" i="57"/>
  <c r="D38" i="57"/>
  <c r="D39" i="57"/>
  <c r="D40" i="57"/>
  <c r="D41" i="57"/>
  <c r="D42" i="57"/>
  <c r="D35" i="57"/>
  <c r="D43" i="57"/>
  <c r="D34" i="57"/>
  <c r="D27" i="57"/>
  <c r="D28" i="57"/>
  <c r="D29" i="57"/>
  <c r="D26" i="57"/>
  <c r="C10" i="5"/>
  <c r="D25" i="57"/>
  <c r="F45" i="9"/>
  <c r="D24" i="57"/>
  <c r="C46" i="9"/>
  <c r="C47" i="9"/>
  <c r="C45" i="9"/>
  <c r="D22" i="57"/>
  <c r="D23" i="57"/>
  <c r="D19" i="57"/>
  <c r="D20" i="57"/>
  <c r="F92" i="60" l="1"/>
  <c r="G92" i="60" s="1"/>
  <c r="F84" i="60"/>
  <c r="F91" i="60"/>
  <c r="G91" i="60" s="1"/>
  <c r="F89" i="60"/>
  <c r="G89" i="60" s="1"/>
  <c r="F81" i="60"/>
  <c r="G81" i="60" s="1"/>
  <c r="F94" i="60"/>
  <c r="G94" i="60" s="1"/>
  <c r="F83" i="60"/>
  <c r="F78" i="60"/>
  <c r="G78" i="60" s="1"/>
  <c r="F88" i="60"/>
  <c r="G88" i="60" s="1"/>
  <c r="F80" i="60"/>
  <c r="G80" i="60" s="1"/>
  <c r="F77" i="60"/>
  <c r="G77" i="60" s="1"/>
  <c r="F93" i="60"/>
  <c r="G93" i="60" s="1"/>
  <c r="F90" i="60"/>
  <c r="G90" i="60" s="1"/>
  <c r="F82" i="60"/>
  <c r="G82" i="60" s="1"/>
  <c r="F87" i="60"/>
  <c r="G87" i="60" s="1"/>
  <c r="F79" i="60"/>
  <c r="G79" i="60" s="1"/>
  <c r="F86" i="60"/>
  <c r="G86" i="60" s="1"/>
  <c r="F85" i="60"/>
  <c r="F101" i="60"/>
  <c r="G101" i="60" s="1"/>
  <c r="F98" i="60"/>
  <c r="G98" i="60" s="1"/>
  <c r="F100" i="60"/>
  <c r="G100" i="60" s="1"/>
  <c r="F97" i="60"/>
  <c r="G97" i="60" s="1"/>
  <c r="F102" i="60"/>
  <c r="G102" i="60" s="1"/>
  <c r="F99" i="60"/>
  <c r="G99" i="60" s="1"/>
  <c r="F96" i="60"/>
  <c r="G96" i="60" s="1"/>
  <c r="F458" i="52"/>
  <c r="G458" i="52" s="1"/>
  <c r="F439" i="52"/>
  <c r="G439" i="52" s="1"/>
  <c r="D30" i="59"/>
  <c r="C17" i="19"/>
  <c r="C214" i="52"/>
  <c r="C216" i="52"/>
  <c r="D34" i="56"/>
  <c r="D56" i="56"/>
  <c r="D31" i="56"/>
  <c r="D26" i="56"/>
  <c r="D25" i="56"/>
  <c r="C42" i="9"/>
  <c r="C43" i="9"/>
  <c r="C41" i="9"/>
  <c r="F41" i="9"/>
  <c r="D23" i="56"/>
  <c r="D21" i="56"/>
  <c r="D22" i="56"/>
  <c r="D11" i="6"/>
  <c r="D12" i="6"/>
  <c r="E12" i="6" s="1"/>
  <c r="G12" i="6" s="1"/>
  <c r="D10" i="6"/>
  <c r="D18" i="56"/>
  <c r="D19" i="56"/>
  <c r="D22" i="55"/>
  <c r="D21" i="55"/>
  <c r="C5" i="5"/>
  <c r="D15" i="6"/>
  <c r="C35" i="7"/>
  <c r="D14" i="6"/>
  <c r="C131" i="51"/>
  <c r="C132" i="51"/>
  <c r="C133" i="51"/>
  <c r="C134" i="51"/>
  <c r="C135" i="51"/>
  <c r="C136" i="51"/>
  <c r="C137" i="51"/>
  <c r="C138" i="51"/>
  <c r="C139" i="51"/>
  <c r="C140" i="51"/>
  <c r="C141" i="51"/>
  <c r="C130" i="51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D57" i="54"/>
  <c r="D56" i="54"/>
  <c r="D55" i="54"/>
  <c r="D54" i="54"/>
  <c r="D76" i="54"/>
  <c r="D53" i="54"/>
  <c r="D75" i="54"/>
  <c r="D52" i="54"/>
  <c r="D74" i="54"/>
  <c r="D51" i="54"/>
  <c r="D73" i="54"/>
  <c r="D72" i="54"/>
  <c r="D71" i="54"/>
  <c r="D70" i="54"/>
  <c r="D50" i="54"/>
  <c r="D49" i="54"/>
  <c r="D48" i="54"/>
  <c r="D47" i="54"/>
  <c r="D46" i="54"/>
  <c r="D45" i="54"/>
  <c r="D44" i="54"/>
  <c r="D42" i="54"/>
  <c r="C20" i="51"/>
  <c r="C21" i="51"/>
  <c r="C23" i="51"/>
  <c r="E23" i="51" s="1"/>
  <c r="D23" i="51" s="1"/>
  <c r="C24" i="51"/>
  <c r="E24" i="51" s="1"/>
  <c r="D24" i="51" s="1"/>
  <c r="C25" i="51"/>
  <c r="E25" i="51" s="1"/>
  <c r="D25" i="51" s="1"/>
  <c r="C27" i="51"/>
  <c r="C28" i="51"/>
  <c r="C29" i="51"/>
  <c r="C19" i="51"/>
  <c r="F6" i="60" l="1"/>
  <c r="G6" i="60" s="1"/>
  <c r="F10" i="60"/>
  <c r="G10" i="60" s="1"/>
  <c r="F7" i="60"/>
  <c r="G7" i="60" s="1"/>
  <c r="F8" i="60"/>
  <c r="G8" i="60" s="1"/>
  <c r="F9" i="60"/>
  <c r="G9" i="60" s="1"/>
  <c r="F11" i="60"/>
  <c r="G11" i="60" s="1"/>
  <c r="F222" i="51"/>
  <c r="G222" i="51" s="1"/>
  <c r="F223" i="51"/>
  <c r="G223" i="51" s="1"/>
  <c r="F216" i="51"/>
  <c r="G216" i="51" s="1"/>
  <c r="F217" i="51"/>
  <c r="G217" i="51" s="1"/>
  <c r="F218" i="51"/>
  <c r="G218" i="51" s="1"/>
  <c r="F209" i="51"/>
  <c r="G209" i="51" s="1"/>
  <c r="F215" i="51"/>
  <c r="G215" i="51" s="1"/>
  <c r="F221" i="51"/>
  <c r="G221" i="51" s="1"/>
  <c r="F219" i="51"/>
  <c r="G219" i="51" s="1"/>
  <c r="F220" i="51"/>
  <c r="G220" i="51" s="1"/>
  <c r="F213" i="51"/>
  <c r="G213" i="51" s="1"/>
  <c r="F214" i="51"/>
  <c r="G214" i="51" s="1"/>
  <c r="F212" i="51"/>
  <c r="G212" i="51" s="1"/>
  <c r="F237" i="51"/>
  <c r="G237" i="51" s="1"/>
  <c r="F209" i="52"/>
  <c r="G209" i="52" s="1"/>
  <c r="F232" i="51"/>
  <c r="G232" i="51" s="1"/>
  <c r="F12" i="18"/>
  <c r="G12" i="18" s="1"/>
  <c r="F13" i="18"/>
  <c r="G13" i="18" s="1"/>
  <c r="F14" i="18"/>
  <c r="G14" i="18" s="1"/>
  <c r="F8" i="18"/>
  <c r="G8" i="18" s="1"/>
  <c r="F9" i="18"/>
  <c r="G9" i="18" s="1"/>
  <c r="F10" i="18"/>
  <c r="G10" i="18" s="1"/>
  <c r="F11" i="18"/>
  <c r="G11" i="18" s="1"/>
  <c r="F7" i="18"/>
  <c r="G7" i="18" s="1"/>
  <c r="F6" i="18"/>
  <c r="G6" i="18" s="1"/>
  <c r="F247" i="51"/>
  <c r="G247" i="51" s="1"/>
  <c r="F225" i="52"/>
  <c r="F224" i="52"/>
  <c r="D19" i="36"/>
  <c r="F204" i="52"/>
  <c r="F212" i="52"/>
  <c r="F227" i="52"/>
  <c r="F216" i="52"/>
  <c r="G216" i="52" s="1"/>
  <c r="F205" i="52"/>
  <c r="F213" i="52"/>
  <c r="F219" i="52"/>
  <c r="F228" i="52"/>
  <c r="F231" i="52"/>
  <c r="F218" i="52"/>
  <c r="F206" i="52"/>
  <c r="F214" i="52"/>
  <c r="G214" i="52" s="1"/>
  <c r="F220" i="52"/>
  <c r="F229" i="52"/>
  <c r="F222" i="52"/>
  <c r="F203" i="52"/>
  <c r="F211" i="52"/>
  <c r="F207" i="52"/>
  <c r="F215" i="52"/>
  <c r="F221" i="52"/>
  <c r="F230" i="52"/>
  <c r="F208" i="52"/>
  <c r="F223" i="52"/>
  <c r="F232" i="52"/>
  <c r="F240" i="51"/>
  <c r="G240" i="51" s="1"/>
  <c r="F210" i="52"/>
  <c r="F217" i="52"/>
  <c r="F226" i="52"/>
  <c r="E253" i="51"/>
  <c r="E250" i="51"/>
  <c r="E248" i="51"/>
  <c r="E249" i="51"/>
  <c r="E246" i="51"/>
  <c r="E245" i="51"/>
  <c r="E244" i="51"/>
  <c r="E243" i="51"/>
  <c r="E242" i="51"/>
  <c r="E241" i="51"/>
  <c r="F234" i="51"/>
  <c r="F252" i="51"/>
  <c r="G252" i="51" s="1"/>
  <c r="F239" i="51"/>
  <c r="G239" i="51" s="1"/>
  <c r="F227" i="51"/>
  <c r="F228" i="51"/>
  <c r="F229" i="51"/>
  <c r="F231" i="51"/>
  <c r="F230" i="51"/>
  <c r="F233" i="51"/>
  <c r="F235" i="51"/>
  <c r="F225" i="51"/>
  <c r="F238" i="51"/>
  <c r="F251" i="51"/>
  <c r="F236" i="51"/>
  <c r="F241" i="51"/>
  <c r="F242" i="51"/>
  <c r="F243" i="51"/>
  <c r="F244" i="51"/>
  <c r="F245" i="51"/>
  <c r="F246" i="51"/>
  <c r="F249" i="51"/>
  <c r="F248" i="51"/>
  <c r="F250" i="51"/>
  <c r="F253" i="51"/>
  <c r="F226" i="51"/>
  <c r="F34" i="9"/>
  <c r="D24" i="54"/>
  <c r="C35" i="9"/>
  <c r="C36" i="9"/>
  <c r="C34" i="9"/>
  <c r="D21" i="54"/>
  <c r="D22" i="54"/>
  <c r="D20" i="54"/>
  <c r="D23" i="54"/>
  <c r="D8" i="6"/>
  <c r="E8" i="6" s="1"/>
  <c r="G8" i="6" s="1"/>
  <c r="D19" i="54"/>
  <c r="D7" i="6"/>
  <c r="D6" i="6"/>
  <c r="D18" i="54"/>
  <c r="D17" i="54"/>
  <c r="O45" i="50"/>
  <c r="O43" i="50"/>
  <c r="O42" i="50"/>
  <c r="O41" i="50"/>
  <c r="O40" i="50"/>
  <c r="X46" i="50"/>
  <c r="X45" i="50"/>
  <c r="X44" i="50"/>
  <c r="X43" i="50"/>
  <c r="X42" i="50"/>
  <c r="X41" i="50"/>
  <c r="X40" i="50"/>
  <c r="C46" i="50"/>
  <c r="C45" i="50"/>
  <c r="C44" i="50"/>
  <c r="C43" i="50"/>
  <c r="C42" i="50"/>
  <c r="C41" i="50"/>
  <c r="C40" i="50"/>
  <c r="I46" i="50"/>
  <c r="I45" i="50"/>
  <c r="I44" i="50"/>
  <c r="I43" i="50"/>
  <c r="I42" i="50"/>
  <c r="I41" i="50"/>
  <c r="I40" i="50"/>
  <c r="F46" i="50"/>
  <c r="F45" i="50"/>
  <c r="F44" i="50"/>
  <c r="F43" i="50"/>
  <c r="F42" i="50"/>
  <c r="F41" i="50"/>
  <c r="F40" i="50"/>
  <c r="L46" i="50"/>
  <c r="L45" i="50"/>
  <c r="L44" i="50"/>
  <c r="L43" i="50"/>
  <c r="L42" i="50"/>
  <c r="L41" i="50"/>
  <c r="L40" i="50"/>
  <c r="R45" i="50"/>
  <c r="R44" i="50"/>
  <c r="R43" i="50"/>
  <c r="R41" i="50"/>
  <c r="R40" i="50"/>
  <c r="K6" i="50"/>
  <c r="R42" i="50"/>
  <c r="N45" i="50"/>
  <c r="N43" i="50"/>
  <c r="N42" i="50"/>
  <c r="N41" i="50"/>
  <c r="N40" i="50"/>
  <c r="W46" i="50"/>
  <c r="W45" i="50"/>
  <c r="W44" i="50"/>
  <c r="W43" i="50"/>
  <c r="W42" i="50"/>
  <c r="W41" i="50"/>
  <c r="W40" i="50"/>
  <c r="B46" i="50"/>
  <c r="B45" i="50"/>
  <c r="B44" i="50"/>
  <c r="B43" i="50"/>
  <c r="B42" i="50"/>
  <c r="B41" i="50"/>
  <c r="B40" i="50"/>
  <c r="H46" i="50"/>
  <c r="H45" i="50"/>
  <c r="H44" i="50"/>
  <c r="H43" i="50"/>
  <c r="H42" i="50"/>
  <c r="H41" i="50"/>
  <c r="H40" i="50"/>
  <c r="E46" i="50"/>
  <c r="E45" i="50"/>
  <c r="E44" i="50"/>
  <c r="E43" i="50"/>
  <c r="E42" i="50"/>
  <c r="E41" i="50"/>
  <c r="E40" i="50"/>
  <c r="K46" i="50"/>
  <c r="K45" i="50"/>
  <c r="K44" i="50"/>
  <c r="K43" i="50"/>
  <c r="K42" i="50"/>
  <c r="K41" i="50"/>
  <c r="K40" i="50"/>
  <c r="Q46" i="50"/>
  <c r="Q45" i="50"/>
  <c r="Q44" i="50"/>
  <c r="Q43" i="50"/>
  <c r="Q42" i="50"/>
  <c r="Q41" i="50"/>
  <c r="Q40" i="50"/>
  <c r="D25" i="59"/>
  <c r="D21" i="59"/>
  <c r="D18" i="59"/>
  <c r="D21" i="57"/>
  <c r="D18" i="57"/>
  <c r="D24" i="56"/>
  <c r="D20" i="56"/>
  <c r="D17" i="56"/>
  <c r="D17" i="55"/>
  <c r="AD42" i="50" l="1"/>
  <c r="AD46" i="50"/>
  <c r="AC46" i="50"/>
  <c r="F26" i="51"/>
  <c r="G26" i="51" s="1"/>
  <c r="F22" i="51"/>
  <c r="G22" i="51" s="1"/>
  <c r="G40" i="50"/>
  <c r="G253" i="51"/>
  <c r="D58" i="56"/>
  <c r="D46" i="56"/>
  <c r="G242" i="51"/>
  <c r="D47" i="56"/>
  <c r="G243" i="51"/>
  <c r="D48" i="56"/>
  <c r="G244" i="51"/>
  <c r="D49" i="56"/>
  <c r="D50" i="56"/>
  <c r="D51" i="56"/>
  <c r="G248" i="51"/>
  <c r="D54" i="56"/>
  <c r="D249" i="51"/>
  <c r="D53" i="56"/>
  <c r="D55" i="56"/>
  <c r="G227" i="51"/>
  <c r="D32" i="56"/>
  <c r="G228" i="51"/>
  <c r="D33" i="56"/>
  <c r="G230" i="51"/>
  <c r="D36" i="56"/>
  <c r="D35" i="56"/>
  <c r="E233" i="51"/>
  <c r="D233" i="51" s="1"/>
  <c r="D38" i="56"/>
  <c r="G234" i="51"/>
  <c r="D39" i="56"/>
  <c r="G235" i="51"/>
  <c r="D40" i="56"/>
  <c r="E225" i="51"/>
  <c r="D225" i="51" s="1"/>
  <c r="D30" i="56"/>
  <c r="G238" i="51"/>
  <c r="E191" i="52"/>
  <c r="D192" i="52"/>
  <c r="D193" i="52"/>
  <c r="D194" i="52"/>
  <c r="D190" i="52"/>
  <c r="C377" i="52"/>
  <c r="E377" i="52" s="1"/>
  <c r="C464" i="52"/>
  <c r="D464" i="52" s="1"/>
  <c r="C465" i="52"/>
  <c r="D465" i="52" s="1"/>
  <c r="C466" i="52"/>
  <c r="E466" i="52" s="1"/>
  <c r="C467" i="52"/>
  <c r="D467" i="52" s="1"/>
  <c r="C468" i="52"/>
  <c r="D468" i="52" s="1"/>
  <c r="C469" i="52"/>
  <c r="D469" i="52" s="1"/>
  <c r="C470" i="52"/>
  <c r="D470" i="52" s="1"/>
  <c r="C471" i="52"/>
  <c r="D471" i="52" s="1"/>
  <c r="C472" i="52"/>
  <c r="D472" i="52" s="1"/>
  <c r="C473" i="52"/>
  <c r="D473" i="52" s="1"/>
  <c r="C474" i="52"/>
  <c r="D474" i="52" s="1"/>
  <c r="C475" i="52"/>
  <c r="D475" i="52" s="1"/>
  <c r="C476" i="52"/>
  <c r="D476" i="52" s="1"/>
  <c r="C477" i="52"/>
  <c r="D477" i="52" s="1"/>
  <c r="C478" i="52"/>
  <c r="E478" i="52" s="1"/>
  <c r="C378" i="52"/>
  <c r="D378" i="52" s="1"/>
  <c r="C379" i="52"/>
  <c r="D379" i="52" s="1"/>
  <c r="C380" i="52"/>
  <c r="D380" i="52" s="1"/>
  <c r="C381" i="52"/>
  <c r="D381" i="52" s="1"/>
  <c r="C382" i="52"/>
  <c r="D382" i="52" s="1"/>
  <c r="C383" i="52"/>
  <c r="D383" i="52" s="1"/>
  <c r="C384" i="52"/>
  <c r="D384" i="52" s="1"/>
  <c r="C385" i="52"/>
  <c r="D385" i="52" s="1"/>
  <c r="C386" i="52"/>
  <c r="D386" i="52" s="1"/>
  <c r="C387" i="52"/>
  <c r="D387" i="52" s="1"/>
  <c r="C388" i="52"/>
  <c r="D388" i="52" s="1"/>
  <c r="C389" i="52"/>
  <c r="D389" i="52" s="1"/>
  <c r="C390" i="52"/>
  <c r="E390" i="52" s="1"/>
  <c r="C391" i="52"/>
  <c r="D391" i="52" s="1"/>
  <c r="C392" i="52"/>
  <c r="D392" i="52" s="1"/>
  <c r="C393" i="52"/>
  <c r="E393" i="52" s="1"/>
  <c r="C394" i="52"/>
  <c r="D394" i="52" s="1"/>
  <c r="C395" i="52"/>
  <c r="D395" i="52" s="1"/>
  <c r="C396" i="52"/>
  <c r="D396" i="52" s="1"/>
  <c r="C397" i="52"/>
  <c r="D397" i="52" s="1"/>
  <c r="C398" i="52"/>
  <c r="D398" i="52" s="1"/>
  <c r="C399" i="52"/>
  <c r="D399" i="52" s="1"/>
  <c r="C400" i="52"/>
  <c r="D400" i="52" s="1"/>
  <c r="C401" i="52"/>
  <c r="D401" i="52" s="1"/>
  <c r="C402" i="52"/>
  <c r="D402" i="52" s="1"/>
  <c r="C403" i="52"/>
  <c r="D403" i="52" s="1"/>
  <c r="C404" i="52"/>
  <c r="E404" i="52" s="1"/>
  <c r="C405" i="52"/>
  <c r="D405" i="52" s="1"/>
  <c r="C406" i="52"/>
  <c r="D406" i="52" s="1"/>
  <c r="C407" i="52"/>
  <c r="E407" i="52" s="1"/>
  <c r="C408" i="52"/>
  <c r="E408" i="52" s="1"/>
  <c r="C409" i="52"/>
  <c r="D409" i="52" s="1"/>
  <c r="C410" i="52"/>
  <c r="D410" i="52" s="1"/>
  <c r="C411" i="52"/>
  <c r="E411" i="52" s="1"/>
  <c r="C412" i="52"/>
  <c r="D412" i="52" s="1"/>
  <c r="C413" i="52"/>
  <c r="D413" i="52" s="1"/>
  <c r="C414" i="52"/>
  <c r="D414" i="52" s="1"/>
  <c r="C415" i="52"/>
  <c r="D415" i="52" s="1"/>
  <c r="C416" i="52"/>
  <c r="D416" i="52" s="1"/>
  <c r="C417" i="52"/>
  <c r="E417" i="52" s="1"/>
  <c r="C418" i="52"/>
  <c r="D418" i="52" s="1"/>
  <c r="C419" i="52"/>
  <c r="D419" i="52" s="1"/>
  <c r="C420" i="52"/>
  <c r="D420" i="52" s="1"/>
  <c r="C421" i="52"/>
  <c r="D421" i="52" s="1"/>
  <c r="C422" i="52"/>
  <c r="E422" i="52" s="1"/>
  <c r="C423" i="52"/>
  <c r="D423" i="52" s="1"/>
  <c r="C424" i="52"/>
  <c r="D424" i="52" s="1"/>
  <c r="C425" i="52"/>
  <c r="D425" i="52" s="1"/>
  <c r="C426" i="52"/>
  <c r="D426" i="52" s="1"/>
  <c r="C427" i="52"/>
  <c r="D427" i="52" s="1"/>
  <c r="C428" i="52"/>
  <c r="D428" i="52" s="1"/>
  <c r="C429" i="52"/>
  <c r="E429" i="52" s="1"/>
  <c r="C430" i="52"/>
  <c r="D430" i="52" s="1"/>
  <c r="C431" i="52"/>
  <c r="D431" i="52" s="1"/>
  <c r="C432" i="52"/>
  <c r="E432" i="52" s="1"/>
  <c r="C433" i="52"/>
  <c r="E433" i="52" s="1"/>
  <c r="C436" i="52"/>
  <c r="D436" i="52" s="1"/>
  <c r="C437" i="52"/>
  <c r="E437" i="52" s="1"/>
  <c r="C307" i="52"/>
  <c r="D307" i="52" s="1"/>
  <c r="C308" i="52"/>
  <c r="E308" i="52" s="1"/>
  <c r="C309" i="52"/>
  <c r="D309" i="52" s="1"/>
  <c r="C310" i="52"/>
  <c r="D310" i="52" s="1"/>
  <c r="C311" i="52"/>
  <c r="E311" i="52" s="1"/>
  <c r="C312" i="52"/>
  <c r="D312" i="52" s="1"/>
  <c r="C313" i="52"/>
  <c r="D313" i="52" s="1"/>
  <c r="C314" i="52"/>
  <c r="C315" i="52"/>
  <c r="D315" i="52" s="1"/>
  <c r="C316" i="52"/>
  <c r="E316" i="52" s="1"/>
  <c r="C317" i="52"/>
  <c r="D317" i="52" s="1"/>
  <c r="C318" i="52"/>
  <c r="D318" i="52" s="1"/>
  <c r="C319" i="52"/>
  <c r="E319" i="52" s="1"/>
  <c r="C320" i="52"/>
  <c r="D320" i="52" s="1"/>
  <c r="C321" i="52"/>
  <c r="D321" i="52" s="1"/>
  <c r="C322" i="52"/>
  <c r="C323" i="52"/>
  <c r="D323" i="52" s="1"/>
  <c r="C324" i="52"/>
  <c r="E324" i="52" s="1"/>
  <c r="C325" i="52"/>
  <c r="E325" i="52" s="1"/>
  <c r="C326" i="52"/>
  <c r="D326" i="52" s="1"/>
  <c r="C327" i="52"/>
  <c r="D327" i="52" s="1"/>
  <c r="C328" i="52"/>
  <c r="D328" i="52" s="1"/>
  <c r="C329" i="52"/>
  <c r="D329" i="52" s="1"/>
  <c r="C330" i="52"/>
  <c r="C331" i="52"/>
  <c r="D331" i="52" s="1"/>
  <c r="C332" i="52"/>
  <c r="D332" i="52" s="1"/>
  <c r="C333" i="52"/>
  <c r="E333" i="52" s="1"/>
  <c r="C334" i="52"/>
  <c r="D334" i="52" s="1"/>
  <c r="C335" i="52"/>
  <c r="D335" i="52" s="1"/>
  <c r="C336" i="52"/>
  <c r="D336" i="52" s="1"/>
  <c r="C337" i="52"/>
  <c r="D337" i="52" s="1"/>
  <c r="C338" i="52"/>
  <c r="D338" i="52" s="1"/>
  <c r="C339" i="52"/>
  <c r="D339" i="52" s="1"/>
  <c r="C340" i="52"/>
  <c r="D340" i="52" s="1"/>
  <c r="C341" i="52"/>
  <c r="D341" i="52" s="1"/>
  <c r="C342" i="52"/>
  <c r="E342" i="52" s="1"/>
  <c r="C343" i="52"/>
  <c r="D343" i="52" s="1"/>
  <c r="C344" i="52"/>
  <c r="D344" i="52" s="1"/>
  <c r="C345" i="52"/>
  <c r="D345" i="52" s="1"/>
  <c r="C346" i="52"/>
  <c r="D346" i="52" s="1"/>
  <c r="C347" i="52"/>
  <c r="E347" i="52" s="1"/>
  <c r="C348" i="52"/>
  <c r="D348" i="52" s="1"/>
  <c r="C349" i="52"/>
  <c r="D349" i="52" s="1"/>
  <c r="C350" i="52"/>
  <c r="D350" i="52" s="1"/>
  <c r="C351" i="52"/>
  <c r="D351" i="52" s="1"/>
  <c r="C352" i="52"/>
  <c r="D352" i="52" s="1"/>
  <c r="C353" i="52"/>
  <c r="D353" i="52" s="1"/>
  <c r="C354" i="52"/>
  <c r="D354" i="52" s="1"/>
  <c r="C355" i="52"/>
  <c r="E355" i="52" s="1"/>
  <c r="C356" i="52"/>
  <c r="E356" i="52" s="1"/>
  <c r="C357" i="52"/>
  <c r="D357" i="52" s="1"/>
  <c r="C358" i="52"/>
  <c r="D358" i="52" s="1"/>
  <c r="C359" i="52"/>
  <c r="D359" i="52" s="1"/>
  <c r="C360" i="52"/>
  <c r="D360" i="52" s="1"/>
  <c r="C361" i="52"/>
  <c r="D361" i="52" s="1"/>
  <c r="C362" i="52"/>
  <c r="D362" i="52" s="1"/>
  <c r="C363" i="52"/>
  <c r="D363" i="52" s="1"/>
  <c r="C364" i="52"/>
  <c r="D364" i="52" s="1"/>
  <c r="C365" i="52"/>
  <c r="D365" i="52" s="1"/>
  <c r="C366" i="52"/>
  <c r="D366" i="52" s="1"/>
  <c r="C367" i="52"/>
  <c r="D367" i="52" s="1"/>
  <c r="C368" i="52"/>
  <c r="D368" i="52" s="1"/>
  <c r="C369" i="52"/>
  <c r="D369" i="52" s="1"/>
  <c r="C370" i="52"/>
  <c r="D370" i="52" s="1"/>
  <c r="C371" i="52"/>
  <c r="D371" i="52" s="1"/>
  <c r="C372" i="52"/>
  <c r="D372" i="52" s="1"/>
  <c r="C373" i="52"/>
  <c r="D373" i="52" s="1"/>
  <c r="C374" i="52"/>
  <c r="D374" i="52" s="1"/>
  <c r="C375" i="52"/>
  <c r="D375" i="52" s="1"/>
  <c r="C306" i="52"/>
  <c r="D306" i="52" s="1"/>
  <c r="C294" i="52"/>
  <c r="D294" i="52" s="1"/>
  <c r="C295" i="52"/>
  <c r="D295" i="52" s="1"/>
  <c r="C296" i="52"/>
  <c r="D296" i="52" s="1"/>
  <c r="C297" i="52"/>
  <c r="D297" i="52" s="1"/>
  <c r="C298" i="52"/>
  <c r="D298" i="52" s="1"/>
  <c r="C299" i="52"/>
  <c r="D299" i="52" s="1"/>
  <c r="C300" i="52"/>
  <c r="D300" i="52" s="1"/>
  <c r="C301" i="52"/>
  <c r="D301" i="52" s="1"/>
  <c r="C302" i="52"/>
  <c r="D302" i="52" s="1"/>
  <c r="C303" i="52"/>
  <c r="D303" i="52" s="1"/>
  <c r="C304" i="52"/>
  <c r="D304" i="52" s="1"/>
  <c r="C293" i="52"/>
  <c r="D293" i="52" s="1"/>
  <c r="C262" i="52"/>
  <c r="D262" i="52" s="1"/>
  <c r="C263" i="52"/>
  <c r="D263" i="52" s="1"/>
  <c r="C264" i="52"/>
  <c r="D264" i="52" s="1"/>
  <c r="C265" i="52"/>
  <c r="D265" i="52" s="1"/>
  <c r="C266" i="52"/>
  <c r="D266" i="52" s="1"/>
  <c r="C267" i="52"/>
  <c r="D267" i="52" s="1"/>
  <c r="C268" i="52"/>
  <c r="D268" i="52" s="1"/>
  <c r="C269" i="52"/>
  <c r="D269" i="52" s="1"/>
  <c r="C270" i="52"/>
  <c r="D270" i="52" s="1"/>
  <c r="C271" i="52"/>
  <c r="E271" i="52" s="1"/>
  <c r="C272" i="52"/>
  <c r="D272" i="52" s="1"/>
  <c r="C273" i="52"/>
  <c r="D273" i="52" s="1"/>
  <c r="C274" i="52"/>
  <c r="D274" i="52" s="1"/>
  <c r="C275" i="52"/>
  <c r="D275" i="52" s="1"/>
  <c r="C276" i="52"/>
  <c r="D276" i="52" s="1"/>
  <c r="C277" i="52"/>
  <c r="D277" i="52" s="1"/>
  <c r="C278" i="52"/>
  <c r="D278" i="52" s="1"/>
  <c r="C279" i="52"/>
  <c r="E279" i="52" s="1"/>
  <c r="C280" i="52"/>
  <c r="D280" i="52" s="1"/>
  <c r="C281" i="52"/>
  <c r="D281" i="52" s="1"/>
  <c r="C282" i="52"/>
  <c r="D282" i="52" s="1"/>
  <c r="C283" i="52"/>
  <c r="E283" i="52" s="1"/>
  <c r="C284" i="52"/>
  <c r="E284" i="52" s="1"/>
  <c r="C285" i="52"/>
  <c r="D285" i="52" s="1"/>
  <c r="C286" i="52"/>
  <c r="E286" i="52" s="1"/>
  <c r="C287" i="52"/>
  <c r="D287" i="52" s="1"/>
  <c r="C288" i="52"/>
  <c r="D288" i="52" s="1"/>
  <c r="C289" i="52"/>
  <c r="D289" i="52" s="1"/>
  <c r="C290" i="52"/>
  <c r="D290" i="52" s="1"/>
  <c r="C291" i="52"/>
  <c r="D291" i="52" s="1"/>
  <c r="C261" i="52"/>
  <c r="E261" i="52" s="1"/>
  <c r="C259" i="52"/>
  <c r="D259" i="52" s="1"/>
  <c r="C254" i="52"/>
  <c r="E254" i="52" s="1"/>
  <c r="C255" i="52"/>
  <c r="D255" i="52" s="1"/>
  <c r="C256" i="52"/>
  <c r="D256" i="52" s="1"/>
  <c r="C257" i="52"/>
  <c r="D257" i="52" s="1"/>
  <c r="C253" i="52"/>
  <c r="D253" i="52" s="1"/>
  <c r="C235" i="52"/>
  <c r="E235" i="52" s="1"/>
  <c r="C236" i="52"/>
  <c r="E236" i="52" s="1"/>
  <c r="C237" i="52"/>
  <c r="C238" i="52"/>
  <c r="D238" i="52" s="1"/>
  <c r="C239" i="52"/>
  <c r="D239" i="52" s="1"/>
  <c r="C241" i="52"/>
  <c r="E241" i="52" s="1"/>
  <c r="C242" i="52"/>
  <c r="D242" i="52" s="1"/>
  <c r="C243" i="52"/>
  <c r="D243" i="52" s="1"/>
  <c r="C244" i="52"/>
  <c r="E244" i="52" s="1"/>
  <c r="C245" i="52"/>
  <c r="D245" i="52" s="1"/>
  <c r="C246" i="52"/>
  <c r="C247" i="52"/>
  <c r="E247" i="52" s="1"/>
  <c r="C248" i="52"/>
  <c r="D248" i="52" s="1"/>
  <c r="C249" i="52"/>
  <c r="D249" i="52" s="1"/>
  <c r="C234" i="52"/>
  <c r="D234" i="52" s="1"/>
  <c r="C186" i="52"/>
  <c r="E186" i="52" s="1"/>
  <c r="C187" i="52"/>
  <c r="D187" i="52" s="1"/>
  <c r="C188" i="52"/>
  <c r="D188" i="52" s="1"/>
  <c r="C185" i="52"/>
  <c r="E185" i="52" s="1"/>
  <c r="C176" i="52"/>
  <c r="D176" i="52" s="1"/>
  <c r="C177" i="52"/>
  <c r="D177" i="52" s="1"/>
  <c r="C178" i="52"/>
  <c r="D178" i="52" s="1"/>
  <c r="C179" i="52"/>
  <c r="E179" i="52" s="1"/>
  <c r="C180" i="52"/>
  <c r="E180" i="52" s="1"/>
  <c r="C181" i="52"/>
  <c r="D181" i="52" s="1"/>
  <c r="C182" i="52"/>
  <c r="D182" i="52" s="1"/>
  <c r="C175" i="52"/>
  <c r="D175" i="52" s="1"/>
  <c r="C155" i="52"/>
  <c r="D155" i="52" s="1"/>
  <c r="C156" i="52"/>
  <c r="D156" i="52" s="1"/>
  <c r="C157" i="52"/>
  <c r="D157" i="52" s="1"/>
  <c r="C158" i="52"/>
  <c r="D158" i="52" s="1"/>
  <c r="C159" i="52"/>
  <c r="E159" i="52" s="1"/>
  <c r="C160" i="52"/>
  <c r="D160" i="52" s="1"/>
  <c r="C161" i="52"/>
  <c r="D161" i="52" s="1"/>
  <c r="C162" i="52"/>
  <c r="E162" i="52" s="1"/>
  <c r="C163" i="52"/>
  <c r="D163" i="52" s="1"/>
  <c r="C164" i="52"/>
  <c r="D164" i="52" s="1"/>
  <c r="C165" i="52"/>
  <c r="D165" i="52" s="1"/>
  <c r="C166" i="52"/>
  <c r="D166" i="52" s="1"/>
  <c r="C167" i="52"/>
  <c r="D167" i="52" s="1"/>
  <c r="C168" i="52"/>
  <c r="D168" i="52" s="1"/>
  <c r="C169" i="52"/>
  <c r="D169" i="52" s="1"/>
  <c r="C170" i="52"/>
  <c r="E170" i="52" s="1"/>
  <c r="C171" i="52"/>
  <c r="D171" i="52" s="1"/>
  <c r="C172" i="52"/>
  <c r="E172" i="52" s="1"/>
  <c r="C173" i="52"/>
  <c r="D173" i="52" s="1"/>
  <c r="C154" i="52"/>
  <c r="D154" i="52" s="1"/>
  <c r="E182" i="51"/>
  <c r="D182" i="51" s="1"/>
  <c r="E181" i="51"/>
  <c r="D181" i="51" s="1"/>
  <c r="E402" i="51"/>
  <c r="D402" i="51" s="1"/>
  <c r="C374" i="51"/>
  <c r="E374" i="51" s="1"/>
  <c r="D374" i="51" s="1"/>
  <c r="C368" i="51"/>
  <c r="E368" i="51" s="1"/>
  <c r="D368" i="51" s="1"/>
  <c r="C369" i="51"/>
  <c r="E369" i="51" s="1"/>
  <c r="D369" i="51" s="1"/>
  <c r="C370" i="51"/>
  <c r="E370" i="51" s="1"/>
  <c r="D370" i="51" s="1"/>
  <c r="C371" i="51"/>
  <c r="E371" i="51" s="1"/>
  <c r="D371" i="51" s="1"/>
  <c r="C372" i="51"/>
  <c r="E372" i="51" s="1"/>
  <c r="D372" i="51" s="1"/>
  <c r="C353" i="51"/>
  <c r="E353" i="51" s="1"/>
  <c r="D353" i="51" s="1"/>
  <c r="C354" i="51"/>
  <c r="E354" i="51" s="1"/>
  <c r="D354" i="51" s="1"/>
  <c r="C355" i="51"/>
  <c r="E355" i="51" s="1"/>
  <c r="D355" i="51" s="1"/>
  <c r="C356" i="51"/>
  <c r="E356" i="51" s="1"/>
  <c r="D356" i="51" s="1"/>
  <c r="C357" i="51"/>
  <c r="E357" i="51" s="1"/>
  <c r="D357" i="51" s="1"/>
  <c r="C358" i="51"/>
  <c r="E358" i="51" s="1"/>
  <c r="D358" i="51" s="1"/>
  <c r="C359" i="51"/>
  <c r="E359" i="51" s="1"/>
  <c r="D359" i="51" s="1"/>
  <c r="C360" i="51"/>
  <c r="E360" i="51" s="1"/>
  <c r="D360" i="51" s="1"/>
  <c r="C361" i="51"/>
  <c r="E361" i="51" s="1"/>
  <c r="D361" i="51" s="1"/>
  <c r="C362" i="51"/>
  <c r="E362" i="51" s="1"/>
  <c r="D362" i="51" s="1"/>
  <c r="C363" i="51"/>
  <c r="E363" i="51" s="1"/>
  <c r="D363" i="51" s="1"/>
  <c r="C364" i="51"/>
  <c r="E364" i="51" s="1"/>
  <c r="D364" i="51" s="1"/>
  <c r="C365" i="51"/>
  <c r="E365" i="51" s="1"/>
  <c r="D365" i="51" s="1"/>
  <c r="C366" i="51"/>
  <c r="E366" i="51" s="1"/>
  <c r="D366" i="51" s="1"/>
  <c r="C352" i="51"/>
  <c r="E352" i="51" s="1"/>
  <c r="D352" i="51" s="1"/>
  <c r="C322" i="51"/>
  <c r="E322" i="51" s="1"/>
  <c r="D322" i="51" s="1"/>
  <c r="C323" i="51"/>
  <c r="E323" i="51" s="1"/>
  <c r="D323" i="51" s="1"/>
  <c r="C324" i="51"/>
  <c r="E324" i="51" s="1"/>
  <c r="D324" i="51" s="1"/>
  <c r="C325" i="51"/>
  <c r="E325" i="51" s="1"/>
  <c r="D325" i="51" s="1"/>
  <c r="C326" i="51"/>
  <c r="E326" i="51" s="1"/>
  <c r="D326" i="51" s="1"/>
  <c r="C327" i="51"/>
  <c r="E327" i="51" s="1"/>
  <c r="D327" i="51" s="1"/>
  <c r="C328" i="51"/>
  <c r="E328" i="51" s="1"/>
  <c r="D328" i="51" s="1"/>
  <c r="C329" i="51"/>
  <c r="E329" i="51" s="1"/>
  <c r="D329" i="51" s="1"/>
  <c r="C330" i="51"/>
  <c r="E330" i="51" s="1"/>
  <c r="D330" i="51" s="1"/>
  <c r="C331" i="51"/>
  <c r="E331" i="51" s="1"/>
  <c r="D331" i="51" s="1"/>
  <c r="C332" i="51"/>
  <c r="E332" i="51" s="1"/>
  <c r="D332" i="51" s="1"/>
  <c r="C333" i="51"/>
  <c r="E333" i="51" s="1"/>
  <c r="D333" i="51" s="1"/>
  <c r="C334" i="51"/>
  <c r="E334" i="51" s="1"/>
  <c r="D334" i="51" s="1"/>
  <c r="C335" i="51"/>
  <c r="E335" i="51" s="1"/>
  <c r="D335" i="51" s="1"/>
  <c r="C336" i="51"/>
  <c r="E336" i="51" s="1"/>
  <c r="D336" i="51" s="1"/>
  <c r="C337" i="51"/>
  <c r="C338" i="51"/>
  <c r="E338" i="51" s="1"/>
  <c r="D338" i="51" s="1"/>
  <c r="C339" i="51"/>
  <c r="E339" i="51" s="1"/>
  <c r="D339" i="51" s="1"/>
  <c r="C340" i="51"/>
  <c r="E340" i="51" s="1"/>
  <c r="D340" i="51" s="1"/>
  <c r="C341" i="51"/>
  <c r="E341" i="51" s="1"/>
  <c r="D341" i="51" s="1"/>
  <c r="C342" i="51"/>
  <c r="E342" i="51" s="1"/>
  <c r="D342" i="51" s="1"/>
  <c r="C343" i="51"/>
  <c r="E343" i="51" s="1"/>
  <c r="D343" i="51" s="1"/>
  <c r="C344" i="51"/>
  <c r="E344" i="51" s="1"/>
  <c r="D344" i="51" s="1"/>
  <c r="C345" i="51"/>
  <c r="C346" i="51"/>
  <c r="E346" i="51" s="1"/>
  <c r="D346" i="51" s="1"/>
  <c r="C347" i="51"/>
  <c r="E347" i="51" s="1"/>
  <c r="D347" i="51" s="1"/>
  <c r="C348" i="51"/>
  <c r="E348" i="51" s="1"/>
  <c r="D348" i="51" s="1"/>
  <c r="C349" i="51"/>
  <c r="E349" i="51" s="1"/>
  <c r="D349" i="51" s="1"/>
  <c r="C350" i="51"/>
  <c r="E350" i="51" s="1"/>
  <c r="D350" i="51" s="1"/>
  <c r="C321" i="51"/>
  <c r="E321" i="51" s="1"/>
  <c r="D321" i="51" s="1"/>
  <c r="C318" i="51"/>
  <c r="E318" i="51" s="1"/>
  <c r="D318" i="51" s="1"/>
  <c r="C319" i="51"/>
  <c r="E319" i="51" s="1"/>
  <c r="D319" i="51" s="1"/>
  <c r="C317" i="51"/>
  <c r="E317" i="51" s="1"/>
  <c r="D317" i="51" s="1"/>
  <c r="C304" i="51"/>
  <c r="E304" i="51" s="1"/>
  <c r="D304" i="51" s="1"/>
  <c r="C305" i="51"/>
  <c r="E305" i="51" s="1"/>
  <c r="D305" i="51" s="1"/>
  <c r="E313" i="51"/>
  <c r="D313" i="51" s="1"/>
  <c r="E315" i="51"/>
  <c r="D315" i="51" s="1"/>
  <c r="C303" i="51"/>
  <c r="E303" i="51" s="1"/>
  <c r="D303" i="51" s="1"/>
  <c r="C295" i="51"/>
  <c r="E295" i="51" s="1"/>
  <c r="D295" i="51" s="1"/>
  <c r="C296" i="51"/>
  <c r="E296" i="51" s="1"/>
  <c r="D296" i="51" s="1"/>
  <c r="C297" i="51"/>
  <c r="E297" i="51" s="1"/>
  <c r="D297" i="51" s="1"/>
  <c r="E300" i="51"/>
  <c r="D300" i="51" s="1"/>
  <c r="C301" i="51"/>
  <c r="E301" i="51" s="1"/>
  <c r="D301" i="51" s="1"/>
  <c r="C294" i="51"/>
  <c r="E294" i="51" s="1"/>
  <c r="D294" i="51" s="1"/>
  <c r="C272" i="51"/>
  <c r="E272" i="51" s="1"/>
  <c r="D272" i="51" s="1"/>
  <c r="C273" i="51"/>
  <c r="E273" i="51" s="1"/>
  <c r="D273" i="51" s="1"/>
  <c r="C276" i="51"/>
  <c r="E276" i="51" s="1"/>
  <c r="D276" i="51" s="1"/>
  <c r="C277" i="51"/>
  <c r="E277" i="51" s="1"/>
  <c r="D277" i="51" s="1"/>
  <c r="C278" i="51"/>
  <c r="E278" i="51" s="1"/>
  <c r="D278" i="51" s="1"/>
  <c r="C279" i="51"/>
  <c r="E279" i="51" s="1"/>
  <c r="D279" i="51" s="1"/>
  <c r="C280" i="51"/>
  <c r="E280" i="51" s="1"/>
  <c r="D280" i="51" s="1"/>
  <c r="C281" i="51"/>
  <c r="E281" i="51" s="1"/>
  <c r="D281" i="51" s="1"/>
  <c r="C282" i="51"/>
  <c r="E282" i="51" s="1"/>
  <c r="D282" i="51" s="1"/>
  <c r="C283" i="51"/>
  <c r="E283" i="51" s="1"/>
  <c r="D283" i="51" s="1"/>
  <c r="C284" i="51"/>
  <c r="E284" i="51" s="1"/>
  <c r="D284" i="51" s="1"/>
  <c r="C285" i="51"/>
  <c r="E285" i="51" s="1"/>
  <c r="D285" i="51" s="1"/>
  <c r="C286" i="51"/>
  <c r="E286" i="51" s="1"/>
  <c r="D286" i="51" s="1"/>
  <c r="C287" i="51"/>
  <c r="E287" i="51" s="1"/>
  <c r="D287" i="51" s="1"/>
  <c r="C288" i="51"/>
  <c r="E288" i="51" s="1"/>
  <c r="D288" i="51" s="1"/>
  <c r="C289" i="51"/>
  <c r="E289" i="51" s="1"/>
  <c r="D289" i="51" s="1"/>
  <c r="C290" i="51"/>
  <c r="E290" i="51" s="1"/>
  <c r="D290" i="51" s="1"/>
  <c r="C291" i="51"/>
  <c r="E291" i="51" s="1"/>
  <c r="D291" i="51" s="1"/>
  <c r="C292" i="51"/>
  <c r="E292" i="51" s="1"/>
  <c r="D292" i="51" s="1"/>
  <c r="C271" i="51"/>
  <c r="E271" i="51" s="1"/>
  <c r="D271" i="51" s="1"/>
  <c r="C269" i="51"/>
  <c r="E269" i="51" s="1"/>
  <c r="D269" i="51" s="1"/>
  <c r="C268" i="51"/>
  <c r="E268" i="51" s="1"/>
  <c r="D268" i="51" s="1"/>
  <c r="C264" i="51"/>
  <c r="E264" i="51" s="1"/>
  <c r="D264" i="51" s="1"/>
  <c r="C256" i="51"/>
  <c r="E256" i="51" s="1"/>
  <c r="D256" i="51" s="1"/>
  <c r="C257" i="51"/>
  <c r="E257" i="51" s="1"/>
  <c r="D257" i="51" s="1"/>
  <c r="C259" i="51"/>
  <c r="E259" i="51" s="1"/>
  <c r="D259" i="51" s="1"/>
  <c r="C260" i="51"/>
  <c r="E260" i="51" s="1"/>
  <c r="D260" i="51" s="1"/>
  <c r="C261" i="51"/>
  <c r="E261" i="51" s="1"/>
  <c r="D261" i="51" s="1"/>
  <c r="C262" i="51"/>
  <c r="E262" i="51" s="1"/>
  <c r="D262" i="51" s="1"/>
  <c r="C255" i="51"/>
  <c r="E255" i="51" s="1"/>
  <c r="D255" i="51" s="1"/>
  <c r="C199" i="51"/>
  <c r="E199" i="51" s="1"/>
  <c r="D199" i="51" s="1"/>
  <c r="C200" i="51"/>
  <c r="E200" i="51" s="1"/>
  <c r="D200" i="51" s="1"/>
  <c r="C202" i="51"/>
  <c r="E202" i="51" s="1"/>
  <c r="D202" i="51" s="1"/>
  <c r="C203" i="51"/>
  <c r="E203" i="51" s="1"/>
  <c r="D203" i="51" s="1"/>
  <c r="C204" i="51"/>
  <c r="E204" i="51" s="1"/>
  <c r="D204" i="51" s="1"/>
  <c r="C205" i="51"/>
  <c r="E205" i="51" s="1"/>
  <c r="D205" i="51" s="1"/>
  <c r="C206" i="51"/>
  <c r="E206" i="51" s="1"/>
  <c r="D206" i="51" s="1"/>
  <c r="C207" i="51"/>
  <c r="C198" i="51"/>
  <c r="E198" i="51" s="1"/>
  <c r="D198" i="51" s="1"/>
  <c r="C143" i="51"/>
  <c r="E143" i="51" s="1"/>
  <c r="D143" i="51" s="1"/>
  <c r="C144" i="51"/>
  <c r="E144" i="51" s="1"/>
  <c r="D144" i="51" s="1"/>
  <c r="C146" i="51"/>
  <c r="E146" i="51" s="1"/>
  <c r="D146" i="51" s="1"/>
  <c r="C147" i="51"/>
  <c r="E147" i="51" s="1"/>
  <c r="D147" i="51" s="1"/>
  <c r="C148" i="51"/>
  <c r="E148" i="51" s="1"/>
  <c r="D148" i="51" s="1"/>
  <c r="C149" i="51"/>
  <c r="E149" i="51" s="1"/>
  <c r="D149" i="51" s="1"/>
  <c r="C150" i="51"/>
  <c r="E150" i="51" s="1"/>
  <c r="D150" i="51" s="1"/>
  <c r="C151" i="51"/>
  <c r="E151" i="51" s="1"/>
  <c r="D151" i="51" s="1"/>
  <c r="C152" i="51"/>
  <c r="E152" i="51" s="1"/>
  <c r="D152" i="51" s="1"/>
  <c r="C153" i="51"/>
  <c r="E153" i="51" s="1"/>
  <c r="D153" i="51" s="1"/>
  <c r="C154" i="51"/>
  <c r="E154" i="51" s="1"/>
  <c r="D154" i="51" s="1"/>
  <c r="E163" i="51"/>
  <c r="D163" i="51" s="1"/>
  <c r="E183" i="51"/>
  <c r="D183" i="51" s="1"/>
  <c r="E158" i="51"/>
  <c r="D158" i="51" s="1"/>
  <c r="C105" i="51"/>
  <c r="E105" i="51" s="1"/>
  <c r="D105" i="51" s="1"/>
  <c r="C106" i="51"/>
  <c r="E106" i="51" s="1"/>
  <c r="D106" i="51" s="1"/>
  <c r="C108" i="51"/>
  <c r="E108" i="51" s="1"/>
  <c r="D108" i="51" s="1"/>
  <c r="C109" i="51"/>
  <c r="E109" i="51" s="1"/>
  <c r="D109" i="51" s="1"/>
  <c r="C110" i="51"/>
  <c r="E110" i="51" s="1"/>
  <c r="D110" i="51" s="1"/>
  <c r="C111" i="51"/>
  <c r="E111" i="51" s="1"/>
  <c r="D111" i="51" s="1"/>
  <c r="C112" i="51"/>
  <c r="E112" i="51" s="1"/>
  <c r="D112" i="51" s="1"/>
  <c r="C113" i="51"/>
  <c r="E113" i="51" s="1"/>
  <c r="D113" i="51" s="1"/>
  <c r="C114" i="51"/>
  <c r="E114" i="51" s="1"/>
  <c r="D114" i="51" s="1"/>
  <c r="C115" i="51"/>
  <c r="E115" i="51" s="1"/>
  <c r="D115" i="51" s="1"/>
  <c r="C116" i="51"/>
  <c r="E116" i="51" s="1"/>
  <c r="D116" i="51" s="1"/>
  <c r="C117" i="51"/>
  <c r="E117" i="51" s="1"/>
  <c r="D117" i="51" s="1"/>
  <c r="C118" i="51"/>
  <c r="E118" i="51" s="1"/>
  <c r="D118" i="51" s="1"/>
  <c r="C119" i="51"/>
  <c r="E119" i="51" s="1"/>
  <c r="D119" i="51" s="1"/>
  <c r="C120" i="51"/>
  <c r="E120" i="51" s="1"/>
  <c r="D120" i="51" s="1"/>
  <c r="C121" i="51"/>
  <c r="E121" i="51" s="1"/>
  <c r="D121" i="51" s="1"/>
  <c r="C122" i="51"/>
  <c r="E122" i="51" s="1"/>
  <c r="D122" i="51" s="1"/>
  <c r="C123" i="51"/>
  <c r="E123" i="51" s="1"/>
  <c r="D123" i="51" s="1"/>
  <c r="C124" i="51"/>
  <c r="E124" i="51" s="1"/>
  <c r="D124" i="51" s="1"/>
  <c r="C125" i="51"/>
  <c r="E125" i="51" s="1"/>
  <c r="D125" i="51" s="1"/>
  <c r="C126" i="51"/>
  <c r="E126" i="51" s="1"/>
  <c r="D126" i="51" s="1"/>
  <c r="C127" i="51"/>
  <c r="E127" i="51" s="1"/>
  <c r="D127" i="51" s="1"/>
  <c r="C128" i="51"/>
  <c r="E128" i="51" s="1"/>
  <c r="D128" i="51" s="1"/>
  <c r="C104" i="51"/>
  <c r="E104" i="51" s="1"/>
  <c r="D104" i="51" s="1"/>
  <c r="E172" i="51"/>
  <c r="D172" i="51" s="1"/>
  <c r="E165" i="51"/>
  <c r="D165" i="51" s="1"/>
  <c r="C98" i="51"/>
  <c r="E98" i="51" s="1"/>
  <c r="D98" i="51" s="1"/>
  <c r="C99" i="51"/>
  <c r="E99" i="51" s="1"/>
  <c r="D99" i="51" s="1"/>
  <c r="C100" i="51"/>
  <c r="E100" i="51" s="1"/>
  <c r="D100" i="51" s="1"/>
  <c r="C101" i="51"/>
  <c r="E101" i="51" s="1"/>
  <c r="D101" i="51" s="1"/>
  <c r="C102" i="51"/>
  <c r="E102" i="51" s="1"/>
  <c r="D102" i="51" s="1"/>
  <c r="C97" i="51"/>
  <c r="E97" i="51" s="1"/>
  <c r="D97" i="51" s="1"/>
  <c r="E159" i="51"/>
  <c r="D159" i="51" s="1"/>
  <c r="E160" i="51"/>
  <c r="D160" i="51" s="1"/>
  <c r="E161" i="51"/>
  <c r="D161" i="51" s="1"/>
  <c r="E162" i="51"/>
  <c r="D162" i="51" s="1"/>
  <c r="E164" i="51"/>
  <c r="D164" i="51" s="1"/>
  <c r="E167" i="51"/>
  <c r="D167" i="51" s="1"/>
  <c r="E169" i="51"/>
  <c r="D169" i="51" s="1"/>
  <c r="E168" i="51"/>
  <c r="D168" i="51" s="1"/>
  <c r="E170" i="51"/>
  <c r="D170" i="51" s="1"/>
  <c r="E171" i="51"/>
  <c r="D171" i="51" s="1"/>
  <c r="C157" i="51"/>
  <c r="E157" i="51" s="1"/>
  <c r="D157" i="51" s="1"/>
  <c r="C82" i="51"/>
  <c r="E82" i="51" s="1"/>
  <c r="D82" i="51" s="1"/>
  <c r="C95" i="51"/>
  <c r="E95" i="51" s="1"/>
  <c r="D95" i="51" s="1"/>
  <c r="C81" i="51"/>
  <c r="E81" i="51" s="1"/>
  <c r="D81" i="51" s="1"/>
  <c r="C79" i="51"/>
  <c r="E79" i="51" s="1"/>
  <c r="D79" i="51" s="1"/>
  <c r="C78" i="51"/>
  <c r="E78" i="51" s="1"/>
  <c r="D78" i="51" s="1"/>
  <c r="C68" i="51"/>
  <c r="E68" i="51" s="1"/>
  <c r="D68" i="51" s="1"/>
  <c r="C69" i="51"/>
  <c r="E69" i="51" s="1"/>
  <c r="D69" i="51" s="1"/>
  <c r="C70" i="51"/>
  <c r="E70" i="51" s="1"/>
  <c r="D70" i="51" s="1"/>
  <c r="C71" i="51"/>
  <c r="E71" i="51" s="1"/>
  <c r="D71" i="51" s="1"/>
  <c r="C72" i="51"/>
  <c r="E72" i="51" s="1"/>
  <c r="D72" i="51" s="1"/>
  <c r="C73" i="51"/>
  <c r="E73" i="51" s="1"/>
  <c r="D73" i="51" s="1"/>
  <c r="C74" i="51"/>
  <c r="E74" i="51" s="1"/>
  <c r="D74" i="51" s="1"/>
  <c r="C75" i="51"/>
  <c r="E75" i="51" s="1"/>
  <c r="D75" i="51" s="1"/>
  <c r="C76" i="51"/>
  <c r="E76" i="51" s="1"/>
  <c r="D76" i="51" s="1"/>
  <c r="C67" i="51"/>
  <c r="E67" i="51" s="1"/>
  <c r="D67" i="51" s="1"/>
  <c r="D75" i="52"/>
  <c r="C74" i="52"/>
  <c r="E74" i="52" s="1"/>
  <c r="C72" i="52"/>
  <c r="D72" i="52" s="1"/>
  <c r="D30" i="52"/>
  <c r="D31" i="52"/>
  <c r="D32" i="52"/>
  <c r="E33" i="52"/>
  <c r="D34" i="52"/>
  <c r="D36" i="52"/>
  <c r="D37" i="52"/>
  <c r="E38" i="52"/>
  <c r="D39" i="52"/>
  <c r="D40" i="52"/>
  <c r="E41" i="52"/>
  <c r="D42" i="52"/>
  <c r="D44" i="52"/>
  <c r="D45" i="52"/>
  <c r="E46" i="52"/>
  <c r="D47" i="52"/>
  <c r="D48" i="52"/>
  <c r="D49" i="52"/>
  <c r="D50" i="52"/>
  <c r="D52" i="52"/>
  <c r="E53" i="52"/>
  <c r="D54" i="52"/>
  <c r="D55" i="52"/>
  <c r="D56" i="52"/>
  <c r="D65" i="52"/>
  <c r="D66" i="52"/>
  <c r="E67" i="52"/>
  <c r="D68" i="52"/>
  <c r="E69" i="52"/>
  <c r="D70" i="52"/>
  <c r="C5" i="52"/>
  <c r="D5" i="52" s="1"/>
  <c r="C6" i="52"/>
  <c r="D6" i="52" s="1"/>
  <c r="C7" i="52"/>
  <c r="E7" i="52" s="1"/>
  <c r="C8" i="52"/>
  <c r="D8" i="52" s="1"/>
  <c r="C9" i="52"/>
  <c r="D9" i="52" s="1"/>
  <c r="C10" i="52"/>
  <c r="D10" i="52" s="1"/>
  <c r="C56" i="51"/>
  <c r="E56" i="51" s="1"/>
  <c r="D56" i="51" s="1"/>
  <c r="C57" i="51"/>
  <c r="E57" i="51" s="1"/>
  <c r="D57" i="51" s="1"/>
  <c r="C62" i="51"/>
  <c r="E62" i="51" s="1"/>
  <c r="D62" i="51" s="1"/>
  <c r="C63" i="51"/>
  <c r="E63" i="51" s="1"/>
  <c r="D63" i="51" s="1"/>
  <c r="C64" i="51"/>
  <c r="E64" i="51" s="1"/>
  <c r="D64" i="51" s="1"/>
  <c r="C65" i="51"/>
  <c r="E65" i="51" s="1"/>
  <c r="D65" i="51" s="1"/>
  <c r="E14" i="51"/>
  <c r="D14" i="51" s="1"/>
  <c r="E17" i="51"/>
  <c r="D17" i="51" s="1"/>
  <c r="E13" i="51"/>
  <c r="D13" i="51" s="1"/>
  <c r="C32" i="51"/>
  <c r="E32" i="51" s="1"/>
  <c r="D32" i="51" s="1"/>
  <c r="C33" i="51"/>
  <c r="E33" i="51" s="1"/>
  <c r="D33" i="51" s="1"/>
  <c r="C34" i="51"/>
  <c r="E34" i="51" s="1"/>
  <c r="D34" i="51" s="1"/>
  <c r="C40" i="51"/>
  <c r="E40" i="51" s="1"/>
  <c r="D40" i="51" s="1"/>
  <c r="C35" i="51"/>
  <c r="E35" i="51" s="1"/>
  <c r="D35" i="51" s="1"/>
  <c r="C36" i="51"/>
  <c r="C37" i="51"/>
  <c r="E37" i="51" s="1"/>
  <c r="D37" i="51" s="1"/>
  <c r="C38" i="51"/>
  <c r="E38" i="51" s="1"/>
  <c r="D38" i="51" s="1"/>
  <c r="C39" i="51"/>
  <c r="E39" i="51" s="1"/>
  <c r="D39" i="51" s="1"/>
  <c r="C41" i="51"/>
  <c r="E41" i="51" s="1"/>
  <c r="D41" i="51" s="1"/>
  <c r="C42" i="51"/>
  <c r="E42" i="51" s="1"/>
  <c r="D42" i="51" s="1"/>
  <c r="C43" i="51"/>
  <c r="C44" i="51"/>
  <c r="E44" i="51" s="1"/>
  <c r="D44" i="51" s="1"/>
  <c r="C45" i="51"/>
  <c r="C46" i="51"/>
  <c r="E46" i="51" s="1"/>
  <c r="D46" i="51" s="1"/>
  <c r="C47" i="51"/>
  <c r="E47" i="51" s="1"/>
  <c r="D47" i="51" s="1"/>
  <c r="C48" i="51"/>
  <c r="E48" i="51" s="1"/>
  <c r="D48" i="51" s="1"/>
  <c r="C49" i="51"/>
  <c r="E49" i="51" s="1"/>
  <c r="D49" i="51" s="1"/>
  <c r="C50" i="51"/>
  <c r="E50" i="51" s="1"/>
  <c r="D50" i="51" s="1"/>
  <c r="C51" i="51"/>
  <c r="E51" i="51" s="1"/>
  <c r="D51" i="51" s="1"/>
  <c r="C31" i="51"/>
  <c r="E31" i="51" s="1"/>
  <c r="D31" i="51" s="1"/>
  <c r="D12" i="52"/>
  <c r="E12" i="52"/>
  <c r="F12" i="52"/>
  <c r="G12" i="52" s="1"/>
  <c r="D13" i="52"/>
  <c r="E13" i="52"/>
  <c r="F13" i="52"/>
  <c r="G13" i="52" s="1"/>
  <c r="D14" i="52"/>
  <c r="E14" i="52"/>
  <c r="F14" i="52"/>
  <c r="G14" i="52" s="1"/>
  <c r="D15" i="52"/>
  <c r="E15" i="52"/>
  <c r="F15" i="52"/>
  <c r="G15" i="52" s="1"/>
  <c r="D16" i="52"/>
  <c r="E16" i="52"/>
  <c r="F16" i="52"/>
  <c r="G16" i="52" s="1"/>
  <c r="D17" i="52"/>
  <c r="E17" i="52"/>
  <c r="F17" i="52"/>
  <c r="G17" i="52" s="1"/>
  <c r="D18" i="52"/>
  <c r="E18" i="52"/>
  <c r="F18" i="52"/>
  <c r="G18" i="52" s="1"/>
  <c r="D19" i="52"/>
  <c r="E19" i="52"/>
  <c r="F19" i="52"/>
  <c r="G19" i="52" s="1"/>
  <c r="D20" i="52"/>
  <c r="E20" i="52"/>
  <c r="F20" i="52"/>
  <c r="G20" i="52" s="1"/>
  <c r="D21" i="52"/>
  <c r="E21" i="52"/>
  <c r="F21" i="52"/>
  <c r="G21" i="52" s="1"/>
  <c r="D22" i="52"/>
  <c r="E22" i="52"/>
  <c r="F22" i="52"/>
  <c r="G22" i="52" s="1"/>
  <c r="D23" i="52"/>
  <c r="E23" i="52"/>
  <c r="F23" i="52"/>
  <c r="G23" i="52" s="1"/>
  <c r="D24" i="52"/>
  <c r="E24" i="52"/>
  <c r="F24" i="52"/>
  <c r="G24" i="52" s="1"/>
  <c r="D25" i="52"/>
  <c r="E25" i="52"/>
  <c r="F25" i="52"/>
  <c r="G25" i="52" s="1"/>
  <c r="D26" i="52"/>
  <c r="E26" i="52"/>
  <c r="F26" i="52"/>
  <c r="G26" i="52" s="1"/>
  <c r="D27" i="52"/>
  <c r="E27" i="52"/>
  <c r="F27" i="52"/>
  <c r="G27" i="52" s="1"/>
  <c r="E280" i="52"/>
  <c r="D404" i="52"/>
  <c r="D433" i="52"/>
  <c r="F440" i="52"/>
  <c r="G440" i="52" s="1"/>
  <c r="F441" i="52"/>
  <c r="G441" i="52" s="1"/>
  <c r="F442" i="52"/>
  <c r="G442" i="52" s="1"/>
  <c r="F443" i="52"/>
  <c r="G443" i="52" s="1"/>
  <c r="F444" i="52"/>
  <c r="G444" i="52" s="1"/>
  <c r="F445" i="52"/>
  <c r="G445" i="52" s="1"/>
  <c r="F447" i="52"/>
  <c r="G447" i="52" s="1"/>
  <c r="F448" i="52"/>
  <c r="G448" i="52" s="1"/>
  <c r="F449" i="52"/>
  <c r="G449" i="52" s="1"/>
  <c r="F450" i="52"/>
  <c r="G450" i="52" s="1"/>
  <c r="F451" i="52"/>
  <c r="G451" i="52" s="1"/>
  <c r="F446" i="52"/>
  <c r="G446" i="52" s="1"/>
  <c r="F453" i="52"/>
  <c r="G453" i="52" s="1"/>
  <c r="F454" i="52"/>
  <c r="G454" i="52" s="1"/>
  <c r="F452" i="52"/>
  <c r="G452" i="52" s="1"/>
  <c r="F462" i="52"/>
  <c r="G462" i="52" s="1"/>
  <c r="F457" i="52"/>
  <c r="G457" i="52" s="1"/>
  <c r="F459" i="52"/>
  <c r="G459" i="52" s="1"/>
  <c r="F460" i="52"/>
  <c r="G460" i="52" s="1"/>
  <c r="F461" i="52"/>
  <c r="G461" i="52" s="1"/>
  <c r="C5" i="51"/>
  <c r="E5" i="51" s="1"/>
  <c r="D5" i="51" s="1"/>
  <c r="C6" i="51"/>
  <c r="E6" i="51" s="1"/>
  <c r="D6" i="51" s="1"/>
  <c r="C7" i="51"/>
  <c r="E7" i="51" s="1"/>
  <c r="D7" i="51" s="1"/>
  <c r="C8" i="51"/>
  <c r="C10" i="51"/>
  <c r="E10" i="51" s="1"/>
  <c r="D10" i="51" s="1"/>
  <c r="E19" i="51"/>
  <c r="D19" i="51" s="1"/>
  <c r="F19" i="51"/>
  <c r="G19" i="51" s="1"/>
  <c r="E20" i="51"/>
  <c r="D20" i="51" s="1"/>
  <c r="F20" i="51"/>
  <c r="G20" i="51" s="1"/>
  <c r="E21" i="51"/>
  <c r="D21" i="51" s="1"/>
  <c r="F21" i="51"/>
  <c r="G21" i="51" s="1"/>
  <c r="F23" i="51"/>
  <c r="G23" i="51" s="1"/>
  <c r="F24" i="51"/>
  <c r="G24" i="51" s="1"/>
  <c r="F25" i="51"/>
  <c r="G25" i="51" s="1"/>
  <c r="E27" i="51"/>
  <c r="D27" i="51" s="1"/>
  <c r="F27" i="51"/>
  <c r="G27" i="51" s="1"/>
  <c r="E28" i="51"/>
  <c r="D28" i="51" s="1"/>
  <c r="F28" i="51"/>
  <c r="G28" i="51" s="1"/>
  <c r="E29" i="51"/>
  <c r="D29" i="51" s="1"/>
  <c r="F29" i="51"/>
  <c r="G29" i="51" s="1"/>
  <c r="E130" i="51"/>
  <c r="D130" i="51" s="1"/>
  <c r="F130" i="51"/>
  <c r="G130" i="51" s="1"/>
  <c r="E131" i="51"/>
  <c r="D131" i="51" s="1"/>
  <c r="F131" i="51"/>
  <c r="G131" i="51" s="1"/>
  <c r="E132" i="51"/>
  <c r="D132" i="51" s="1"/>
  <c r="F132" i="51"/>
  <c r="G132" i="51" s="1"/>
  <c r="E133" i="51"/>
  <c r="D133" i="51" s="1"/>
  <c r="F133" i="51"/>
  <c r="G133" i="51" s="1"/>
  <c r="E134" i="51"/>
  <c r="D134" i="51" s="1"/>
  <c r="F134" i="51"/>
  <c r="G134" i="51" s="1"/>
  <c r="E135" i="51"/>
  <c r="D135" i="51" s="1"/>
  <c r="F135" i="51"/>
  <c r="G135" i="51" s="1"/>
  <c r="E136" i="51"/>
  <c r="D136" i="51" s="1"/>
  <c r="F136" i="51"/>
  <c r="G136" i="51" s="1"/>
  <c r="E137" i="51"/>
  <c r="D137" i="51" s="1"/>
  <c r="F137" i="51"/>
  <c r="G137" i="51" s="1"/>
  <c r="E138" i="51"/>
  <c r="D138" i="51" s="1"/>
  <c r="F138" i="51"/>
  <c r="G138" i="51" s="1"/>
  <c r="E139" i="51"/>
  <c r="D139" i="51" s="1"/>
  <c r="F139" i="51"/>
  <c r="G139" i="51" s="1"/>
  <c r="E140" i="51"/>
  <c r="D140" i="51" s="1"/>
  <c r="F140" i="51"/>
  <c r="G140" i="51" s="1"/>
  <c r="E141" i="51"/>
  <c r="D141" i="51" s="1"/>
  <c r="F141" i="51"/>
  <c r="G141" i="51" s="1"/>
  <c r="E210" i="51"/>
  <c r="D210" i="51" s="1"/>
  <c r="F210" i="51"/>
  <c r="G210" i="51" s="1"/>
  <c r="E211" i="51"/>
  <c r="D211" i="51" s="1"/>
  <c r="F211" i="51"/>
  <c r="G211" i="51" s="1"/>
  <c r="E221" i="51"/>
  <c r="D221" i="51" s="1"/>
  <c r="E219" i="51"/>
  <c r="D219" i="51" s="1"/>
  <c r="E220" i="51"/>
  <c r="D220" i="51" s="1"/>
  <c r="E226" i="51"/>
  <c r="D226" i="51" s="1"/>
  <c r="G226" i="51"/>
  <c r="E227" i="51"/>
  <c r="D227" i="51" s="1"/>
  <c r="E228" i="51"/>
  <c r="D228" i="51" s="1"/>
  <c r="E229" i="51"/>
  <c r="D229" i="51" s="1"/>
  <c r="G229" i="51"/>
  <c r="E231" i="51"/>
  <c r="D231" i="51" s="1"/>
  <c r="G231" i="51"/>
  <c r="E230" i="51"/>
  <c r="D230" i="51" s="1"/>
  <c r="E234" i="51"/>
  <c r="D234" i="51" s="1"/>
  <c r="E235" i="51"/>
  <c r="D235" i="51" s="1"/>
  <c r="G251" i="51"/>
  <c r="E236" i="51"/>
  <c r="D236" i="51" s="1"/>
  <c r="G236" i="51"/>
  <c r="D241" i="51"/>
  <c r="G241" i="51"/>
  <c r="D242" i="51"/>
  <c r="D244" i="51"/>
  <c r="D245" i="51"/>
  <c r="G245" i="51"/>
  <c r="D246" i="51"/>
  <c r="G246" i="51"/>
  <c r="D250" i="51"/>
  <c r="G250" i="51"/>
  <c r="E265" i="51"/>
  <c r="D265" i="51" s="1"/>
  <c r="E266" i="51"/>
  <c r="D266" i="51" s="1"/>
  <c r="E275" i="51"/>
  <c r="D275" i="51" s="1"/>
  <c r="E378" i="51"/>
  <c r="D378" i="51" s="1"/>
  <c r="F378" i="51"/>
  <c r="G378" i="51" s="1"/>
  <c r="E379" i="51"/>
  <c r="D379" i="51" s="1"/>
  <c r="F379" i="51"/>
  <c r="G379" i="51" s="1"/>
  <c r="E380" i="51"/>
  <c r="D380" i="51" s="1"/>
  <c r="F380" i="51"/>
  <c r="G380" i="51" s="1"/>
  <c r="E381" i="51"/>
  <c r="D381" i="51" s="1"/>
  <c r="F381" i="51"/>
  <c r="G381" i="51" s="1"/>
  <c r="E382" i="51"/>
  <c r="D382" i="51" s="1"/>
  <c r="F382" i="51"/>
  <c r="G382" i="51" s="1"/>
  <c r="E385" i="51"/>
  <c r="D385" i="51" s="1"/>
  <c r="F385" i="51"/>
  <c r="G385" i="51" s="1"/>
  <c r="E387" i="51"/>
  <c r="D387" i="51" s="1"/>
  <c r="F387" i="51"/>
  <c r="G387" i="51" s="1"/>
  <c r="E388" i="51"/>
  <c r="D388" i="51" s="1"/>
  <c r="F388" i="51"/>
  <c r="G388" i="51" s="1"/>
  <c r="E389" i="51"/>
  <c r="D389" i="51" s="1"/>
  <c r="F389" i="51"/>
  <c r="G389" i="51" s="1"/>
  <c r="E390" i="51"/>
  <c r="D390" i="51" s="1"/>
  <c r="F390" i="51"/>
  <c r="G390" i="51" s="1"/>
  <c r="E391" i="51"/>
  <c r="D391" i="51" s="1"/>
  <c r="F391" i="51"/>
  <c r="G391" i="51" s="1"/>
  <c r="E392" i="51"/>
  <c r="D392" i="51" s="1"/>
  <c r="F392" i="51"/>
  <c r="G392" i="51" s="1"/>
  <c r="E393" i="51"/>
  <c r="D393" i="51" s="1"/>
  <c r="F393" i="51"/>
  <c r="G393" i="51" s="1"/>
  <c r="E386" i="51"/>
  <c r="D386" i="51" s="1"/>
  <c r="F386" i="51"/>
  <c r="G386" i="51" s="1"/>
  <c r="E394" i="51"/>
  <c r="D394" i="51" s="1"/>
  <c r="F394" i="51"/>
  <c r="G394" i="51" s="1"/>
  <c r="E396" i="51"/>
  <c r="D396" i="51" s="1"/>
  <c r="E397" i="51"/>
  <c r="D397" i="51" s="1"/>
  <c r="E398" i="51"/>
  <c r="D398" i="51" s="1"/>
  <c r="E399" i="51"/>
  <c r="D399" i="51" s="1"/>
  <c r="E400" i="51"/>
  <c r="D400" i="51" s="1"/>
  <c r="E401" i="51"/>
  <c r="D401" i="51" s="1"/>
  <c r="E403" i="51"/>
  <c r="D403" i="51" s="1"/>
  <c r="E404" i="51"/>
  <c r="D404" i="51" s="1"/>
  <c r="E405" i="51"/>
  <c r="D405" i="51" s="1"/>
  <c r="E407" i="51"/>
  <c r="D407" i="51" s="1"/>
  <c r="F407" i="51"/>
  <c r="G407" i="51" s="1"/>
  <c r="E409" i="51"/>
  <c r="D409" i="51" s="1"/>
  <c r="F409" i="51"/>
  <c r="G409" i="51" s="1"/>
  <c r="E410" i="51"/>
  <c r="D410" i="51" s="1"/>
  <c r="F410" i="51"/>
  <c r="G410" i="51" s="1"/>
  <c r="E411" i="51"/>
  <c r="D411" i="51" s="1"/>
  <c r="F411" i="51"/>
  <c r="G411" i="51" s="1"/>
  <c r="E412" i="51"/>
  <c r="D412" i="51" s="1"/>
  <c r="F412" i="51"/>
  <c r="G412" i="51" s="1"/>
  <c r="AA37" i="50"/>
  <c r="AA36" i="50"/>
  <c r="AA35" i="50"/>
  <c r="AA34" i="50"/>
  <c r="AA33" i="50"/>
  <c r="AA32" i="50"/>
  <c r="AA31" i="50"/>
  <c r="AA30" i="50"/>
  <c r="AA29" i="50"/>
  <c r="AA19" i="50"/>
  <c r="AA28" i="50"/>
  <c r="AA27" i="50"/>
  <c r="AA26" i="50"/>
  <c r="AA25" i="50"/>
  <c r="AA24" i="50"/>
  <c r="AA23" i="50"/>
  <c r="AA22" i="50"/>
  <c r="AA20" i="50"/>
  <c r="AA18" i="50"/>
  <c r="AA17" i="50"/>
  <c r="AA16" i="50"/>
  <c r="AA15" i="50"/>
  <c r="AA14" i="50"/>
  <c r="AA13" i="50"/>
  <c r="AA12" i="50"/>
  <c r="AA11" i="50"/>
  <c r="AA10" i="50"/>
  <c r="AA9" i="50"/>
  <c r="AA8" i="50"/>
  <c r="X37" i="50"/>
  <c r="X36" i="50"/>
  <c r="X35" i="50"/>
  <c r="X34" i="50"/>
  <c r="X33" i="50"/>
  <c r="X32" i="50"/>
  <c r="X31" i="50"/>
  <c r="X30" i="50"/>
  <c r="X29" i="50"/>
  <c r="X19" i="50"/>
  <c r="X28" i="50"/>
  <c r="X27" i="50"/>
  <c r="X26" i="50"/>
  <c r="X25" i="50"/>
  <c r="X24" i="50"/>
  <c r="X23" i="50"/>
  <c r="X22" i="50"/>
  <c r="X20" i="50"/>
  <c r="X18" i="50"/>
  <c r="X17" i="50"/>
  <c r="X16" i="50"/>
  <c r="X15" i="50"/>
  <c r="X14" i="50"/>
  <c r="X13" i="50"/>
  <c r="X12" i="50"/>
  <c r="X11" i="50"/>
  <c r="X10" i="50"/>
  <c r="X9" i="50"/>
  <c r="X8" i="50"/>
  <c r="C37" i="50"/>
  <c r="C36" i="50"/>
  <c r="C35" i="50"/>
  <c r="C34" i="50"/>
  <c r="C33" i="50"/>
  <c r="C32" i="50"/>
  <c r="C31" i="50"/>
  <c r="C30" i="50"/>
  <c r="C29" i="50"/>
  <c r="C19" i="50"/>
  <c r="C28" i="50"/>
  <c r="C27" i="50"/>
  <c r="C26" i="50"/>
  <c r="C25" i="50"/>
  <c r="C24" i="50"/>
  <c r="C23" i="50"/>
  <c r="C22" i="50"/>
  <c r="C20" i="50"/>
  <c r="C18" i="50"/>
  <c r="C17" i="50"/>
  <c r="C16" i="50"/>
  <c r="C15" i="50"/>
  <c r="C14" i="50"/>
  <c r="C13" i="50"/>
  <c r="C12" i="50"/>
  <c r="C11" i="50"/>
  <c r="C10" i="50"/>
  <c r="C9" i="50"/>
  <c r="C8" i="50"/>
  <c r="I8" i="50"/>
  <c r="I37" i="50"/>
  <c r="I36" i="50"/>
  <c r="I35" i="50"/>
  <c r="I34" i="50"/>
  <c r="I33" i="50"/>
  <c r="I32" i="50"/>
  <c r="I31" i="50"/>
  <c r="I30" i="50"/>
  <c r="I29" i="50"/>
  <c r="I19" i="50"/>
  <c r="I28" i="50"/>
  <c r="I27" i="50"/>
  <c r="I26" i="50"/>
  <c r="I25" i="50"/>
  <c r="I24" i="50"/>
  <c r="I23" i="50"/>
  <c r="I22" i="50"/>
  <c r="I20" i="50"/>
  <c r="I18" i="50"/>
  <c r="I17" i="50"/>
  <c r="I16" i="50"/>
  <c r="I15" i="50"/>
  <c r="I14" i="50"/>
  <c r="I13" i="50"/>
  <c r="I12" i="50"/>
  <c r="I11" i="50"/>
  <c r="I10" i="50"/>
  <c r="I9" i="50"/>
  <c r="F29" i="50"/>
  <c r="F37" i="50"/>
  <c r="F36" i="50"/>
  <c r="F35" i="50"/>
  <c r="F34" i="50"/>
  <c r="F33" i="50"/>
  <c r="F32" i="50"/>
  <c r="F31" i="50"/>
  <c r="F30" i="50"/>
  <c r="F19" i="50"/>
  <c r="F28" i="50"/>
  <c r="F27" i="50"/>
  <c r="F26" i="50"/>
  <c r="F25" i="50"/>
  <c r="F24" i="50"/>
  <c r="F23" i="50"/>
  <c r="F22" i="50"/>
  <c r="F20" i="50"/>
  <c r="F18" i="50"/>
  <c r="F17" i="50"/>
  <c r="F16" i="50"/>
  <c r="F15" i="50"/>
  <c r="F14" i="50"/>
  <c r="F13" i="50"/>
  <c r="F12" i="50"/>
  <c r="F11" i="50"/>
  <c r="F10" i="50"/>
  <c r="F9" i="50"/>
  <c r="F8" i="50"/>
  <c r="L37" i="50"/>
  <c r="L36" i="50"/>
  <c r="L35" i="50"/>
  <c r="L34" i="50"/>
  <c r="L33" i="50"/>
  <c r="L32" i="50"/>
  <c r="L31" i="50"/>
  <c r="L30" i="50"/>
  <c r="L29" i="50"/>
  <c r="L19" i="50"/>
  <c r="L28" i="50"/>
  <c r="L27" i="50"/>
  <c r="L26" i="50"/>
  <c r="L25" i="50"/>
  <c r="L24" i="50"/>
  <c r="L23" i="50"/>
  <c r="L22" i="50"/>
  <c r="L20" i="50"/>
  <c r="L18" i="50"/>
  <c r="L17" i="50"/>
  <c r="L16" i="50"/>
  <c r="L15" i="50"/>
  <c r="L14" i="50"/>
  <c r="L13" i="50"/>
  <c r="L12" i="50"/>
  <c r="L11" i="50"/>
  <c r="L9" i="50"/>
  <c r="L10" i="50"/>
  <c r="L8" i="50"/>
  <c r="E389" i="52" l="1"/>
  <c r="E396" i="52"/>
  <c r="D279" i="52"/>
  <c r="D271" i="52"/>
  <c r="E263" i="52"/>
  <c r="E278" i="52"/>
  <c r="D432" i="52"/>
  <c r="D286" i="52"/>
  <c r="E373" i="52"/>
  <c r="E365" i="52"/>
  <c r="E425" i="52"/>
  <c r="D408" i="52"/>
  <c r="D407" i="52"/>
  <c r="E343" i="52"/>
  <c r="E418" i="52"/>
  <c r="E335" i="52"/>
  <c r="E264" i="52"/>
  <c r="E328" i="52"/>
  <c r="D417" i="52"/>
  <c r="D319" i="52"/>
  <c r="D311" i="52"/>
  <c r="E475" i="52"/>
  <c r="E467" i="52"/>
  <c r="E287" i="52"/>
  <c r="E245" i="52"/>
  <c r="E397" i="52"/>
  <c r="E381" i="52"/>
  <c r="E424" i="52"/>
  <c r="E298" i="52"/>
  <c r="E387" i="52"/>
  <c r="E357" i="52"/>
  <c r="E270" i="52"/>
  <c r="E327" i="52"/>
  <c r="E349" i="52"/>
  <c r="E262" i="52"/>
  <c r="D236" i="52"/>
  <c r="E358" i="52"/>
  <c r="E476" i="52"/>
  <c r="E54" i="52"/>
  <c r="E194" i="52"/>
  <c r="E468" i="52"/>
  <c r="E382" i="52"/>
  <c r="E398" i="52"/>
  <c r="E329" i="52"/>
  <c r="E299" i="52"/>
  <c r="D244" i="52"/>
  <c r="E371" i="52"/>
  <c r="E402" i="52"/>
  <c r="D235" i="52"/>
  <c r="D172" i="52"/>
  <c r="D422" i="52"/>
  <c r="D325" i="52"/>
  <c r="E253" i="52"/>
  <c r="D429" i="52"/>
  <c r="E72" i="52"/>
  <c r="E242" i="52"/>
  <c r="D355" i="52"/>
  <c r="D324" i="52"/>
  <c r="E75" i="52"/>
  <c r="E257" i="52"/>
  <c r="E234" i="52"/>
  <c r="D393" i="52"/>
  <c r="D283" i="52"/>
  <c r="E367" i="52"/>
  <c r="E351" i="52"/>
  <c r="E313" i="52"/>
  <c r="E359" i="52"/>
  <c r="E288" i="52"/>
  <c r="D241" i="52"/>
  <c r="D390" i="52"/>
  <c r="E272" i="52"/>
  <c r="E294" i="52"/>
  <c r="E249" i="52"/>
  <c r="D377" i="52"/>
  <c r="E315" i="52"/>
  <c r="E175" i="52"/>
  <c r="E339" i="52"/>
  <c r="D162" i="52"/>
  <c r="E369" i="52"/>
  <c r="E302" i="52"/>
  <c r="E256" i="52"/>
  <c r="E331" i="52"/>
  <c r="E323" i="52"/>
  <c r="E399" i="52"/>
  <c r="D437" i="52"/>
  <c r="E161" i="52"/>
  <c r="D478" i="52"/>
  <c r="E273" i="52"/>
  <c r="E248" i="52"/>
  <c r="E239" i="52"/>
  <c r="E384" i="52"/>
  <c r="E182" i="52"/>
  <c r="E169" i="52"/>
  <c r="E391" i="52"/>
  <c r="E301" i="52"/>
  <c r="E160" i="52"/>
  <c r="D7" i="52"/>
  <c r="E306" i="52"/>
  <c r="E289" i="52"/>
  <c r="E281" i="52"/>
  <c r="E413" i="52"/>
  <c r="E190" i="52"/>
  <c r="E470" i="52"/>
  <c r="E168" i="52"/>
  <c r="E427" i="52"/>
  <c r="E419" i="52"/>
  <c r="E265" i="52"/>
  <c r="D53" i="52"/>
  <c r="E6" i="52"/>
  <c r="E436" i="52"/>
  <c r="E383" i="52"/>
  <c r="E375" i="52"/>
  <c r="E426" i="52"/>
  <c r="E337" i="52"/>
  <c r="E321" i="52"/>
  <c r="E300" i="52"/>
  <c r="E290" i="52"/>
  <c r="D69" i="52"/>
  <c r="E45" i="52"/>
  <c r="E187" i="52"/>
  <c r="D67" i="52"/>
  <c r="E469" i="52"/>
  <c r="E412" i="52"/>
  <c r="E409" i="52"/>
  <c r="E405" i="52"/>
  <c r="E361" i="52"/>
  <c r="E353" i="52"/>
  <c r="E345" i="52"/>
  <c r="E307" i="52"/>
  <c r="E282" i="52"/>
  <c r="E274" i="52"/>
  <c r="E266" i="52"/>
  <c r="E176" i="52"/>
  <c r="E275" i="52"/>
  <c r="E56" i="52"/>
  <c r="D411" i="52"/>
  <c r="E295" i="52"/>
  <c r="E259" i="52"/>
  <c r="E378" i="52"/>
  <c r="E362" i="52"/>
  <c r="E370" i="52"/>
  <c r="D308" i="52"/>
  <c r="D316" i="52"/>
  <c r="D74" i="52"/>
  <c r="E156" i="52"/>
  <c r="D38" i="52"/>
  <c r="E164" i="52"/>
  <c r="D186" i="52"/>
  <c r="E154" i="52"/>
  <c r="E372" i="52"/>
  <c r="E406" i="52"/>
  <c r="E421" i="52"/>
  <c r="E267" i="52"/>
  <c r="E178" i="52"/>
  <c r="E354" i="52"/>
  <c r="E340" i="52"/>
  <c r="E332" i="52"/>
  <c r="E291" i="52"/>
  <c r="E472" i="52"/>
  <c r="E414" i="52"/>
  <c r="E303" i="52"/>
  <c r="E8" i="52"/>
  <c r="E464" i="52"/>
  <c r="E431" i="52"/>
  <c r="E401" i="52"/>
  <c r="E386" i="52"/>
  <c r="E297" i="52"/>
  <c r="G233" i="51"/>
  <c r="G249" i="51"/>
  <c r="E238" i="51"/>
  <c r="D238" i="51" s="1"/>
  <c r="D243" i="51"/>
  <c r="G225" i="51"/>
  <c r="D248" i="51"/>
  <c r="E477" i="52"/>
  <c r="D191" i="52"/>
  <c r="D466" i="52"/>
  <c r="E423" i="52"/>
  <c r="E415" i="52"/>
  <c r="E403" i="52"/>
  <c r="E394" i="52"/>
  <c r="E379" i="52"/>
  <c r="D333" i="52"/>
  <c r="D180" i="52"/>
  <c r="E49" i="52"/>
  <c r="D41" i="52"/>
  <c r="E474" i="52"/>
  <c r="E167" i="52"/>
  <c r="D261" i="52"/>
  <c r="E70" i="52"/>
  <c r="E48" i="52"/>
  <c r="E430" i="52"/>
  <c r="D347" i="52"/>
  <c r="E317" i="52"/>
  <c r="E158" i="52"/>
  <c r="E348" i="52"/>
  <c r="D159" i="52"/>
  <c r="E192" i="52"/>
  <c r="E364" i="52"/>
  <c r="E341" i="52"/>
  <c r="D33" i="52"/>
  <c r="E416" i="52"/>
  <c r="E395" i="52"/>
  <c r="E380" i="52"/>
  <c r="E309" i="52"/>
  <c r="E304" i="52"/>
  <c r="D247" i="52"/>
  <c r="E32" i="52"/>
  <c r="E363" i="52"/>
  <c r="E334" i="52"/>
  <c r="E293" i="52"/>
  <c r="D254" i="52"/>
  <c r="D185" i="52"/>
  <c r="D356" i="52"/>
  <c r="D342" i="52"/>
  <c r="E326" i="52"/>
  <c r="E310" i="52"/>
  <c r="E296" i="52"/>
  <c r="D179" i="52"/>
  <c r="E166" i="52"/>
  <c r="E388" i="52"/>
  <c r="E318" i="52"/>
  <c r="E238" i="52"/>
  <c r="E40" i="52"/>
  <c r="E9" i="52"/>
  <c r="E366" i="52"/>
  <c r="E336" i="52"/>
  <c r="E374" i="52"/>
  <c r="E344" i="52"/>
  <c r="E312" i="52"/>
  <c r="E350" i="52"/>
  <c r="E320" i="52"/>
  <c r="D253" i="51"/>
  <c r="E15" i="51"/>
  <c r="D15" i="51" s="1"/>
  <c r="E193" i="52"/>
  <c r="E166" i="51"/>
  <c r="D166" i="51" s="1"/>
  <c r="E473" i="52"/>
  <c r="E471" i="52"/>
  <c r="E465" i="52"/>
  <c r="E428" i="52"/>
  <c r="E420" i="52"/>
  <c r="E410" i="52"/>
  <c r="E400" i="52"/>
  <c r="E392" i="52"/>
  <c r="E385" i="52"/>
  <c r="E346" i="52"/>
  <c r="E330" i="52"/>
  <c r="E322" i="52"/>
  <c r="E314" i="52"/>
  <c r="E338" i="52"/>
  <c r="D330" i="52"/>
  <c r="D322" i="52"/>
  <c r="D314" i="52"/>
  <c r="E368" i="52"/>
  <c r="E360" i="52"/>
  <c r="E352" i="52"/>
  <c r="D284" i="52"/>
  <c r="E276" i="52"/>
  <c r="E268" i="52"/>
  <c r="E285" i="52"/>
  <c r="E277" i="52"/>
  <c r="E269" i="52"/>
  <c r="E255" i="52"/>
  <c r="E246" i="52"/>
  <c r="E237" i="52"/>
  <c r="D246" i="52"/>
  <c r="D237" i="52"/>
  <c r="E243" i="52"/>
  <c r="E188" i="52"/>
  <c r="E181" i="52"/>
  <c r="E177" i="52"/>
  <c r="D170" i="52"/>
  <c r="E173" i="52"/>
  <c r="E171" i="52"/>
  <c r="E165" i="52"/>
  <c r="E163" i="52"/>
  <c r="E157" i="52"/>
  <c r="E155" i="52"/>
  <c r="E345" i="51"/>
  <c r="D345" i="51" s="1"/>
  <c r="E337" i="51"/>
  <c r="D337" i="51" s="1"/>
  <c r="E207" i="51"/>
  <c r="D207" i="51" s="1"/>
  <c r="E152" i="52"/>
  <c r="D152" i="52"/>
  <c r="E66" i="52"/>
  <c r="E31" i="52"/>
  <c r="D46" i="52"/>
  <c r="E37" i="52"/>
  <c r="E10" i="52"/>
  <c r="E5" i="52"/>
  <c r="E43" i="51"/>
  <c r="D43" i="51" s="1"/>
  <c r="E64" i="52"/>
  <c r="E51" i="52"/>
  <c r="E43" i="52"/>
  <c r="E35" i="52"/>
  <c r="E29" i="52"/>
  <c r="D64" i="52"/>
  <c r="D51" i="52"/>
  <c r="D43" i="52"/>
  <c r="D35" i="52"/>
  <c r="D29" i="52"/>
  <c r="E65" i="52"/>
  <c r="E52" i="52"/>
  <c r="E44" i="52"/>
  <c r="E36" i="52"/>
  <c r="E30" i="52"/>
  <c r="E68" i="52"/>
  <c r="E55" i="52"/>
  <c r="E47" i="52"/>
  <c r="E39" i="52"/>
  <c r="E50" i="52"/>
  <c r="E42" i="52"/>
  <c r="E34" i="52"/>
  <c r="E8" i="51"/>
  <c r="D8" i="51" s="1"/>
  <c r="E16" i="51"/>
  <c r="D16" i="51" s="1"/>
  <c r="E45" i="51"/>
  <c r="D45" i="51" s="1"/>
  <c r="E36" i="51"/>
  <c r="D36" i="51" s="1"/>
  <c r="W37" i="50"/>
  <c r="W36" i="50"/>
  <c r="W35" i="50"/>
  <c r="W34" i="50"/>
  <c r="W33" i="50"/>
  <c r="W32" i="50"/>
  <c r="W31" i="50"/>
  <c r="W30" i="50"/>
  <c r="W29" i="50"/>
  <c r="W19" i="50"/>
  <c r="W28" i="50"/>
  <c r="W27" i="50"/>
  <c r="W26" i="50"/>
  <c r="W25" i="50"/>
  <c r="W24" i="50"/>
  <c r="W23" i="50"/>
  <c r="W22" i="50"/>
  <c r="W20" i="50"/>
  <c r="W18" i="50"/>
  <c r="W17" i="50"/>
  <c r="W16" i="50"/>
  <c r="W15" i="50"/>
  <c r="W14" i="50"/>
  <c r="W13" i="50"/>
  <c r="W12" i="50"/>
  <c r="W11" i="50"/>
  <c r="W10" i="50"/>
  <c r="B37" i="50"/>
  <c r="B36" i="50"/>
  <c r="B35" i="50"/>
  <c r="B34" i="50"/>
  <c r="B33" i="50"/>
  <c r="B32" i="50"/>
  <c r="B31" i="50"/>
  <c r="B30" i="50"/>
  <c r="B29" i="50"/>
  <c r="B19" i="50"/>
  <c r="B28" i="50"/>
  <c r="B27" i="50"/>
  <c r="B26" i="50"/>
  <c r="B25" i="50"/>
  <c r="B24" i="50"/>
  <c r="B23" i="50"/>
  <c r="B22" i="50"/>
  <c r="B20" i="50"/>
  <c r="B18" i="50"/>
  <c r="B17" i="50"/>
  <c r="D17" i="50" s="1"/>
  <c r="B16" i="50"/>
  <c r="B15" i="50"/>
  <c r="B14" i="50"/>
  <c r="B13" i="50"/>
  <c r="B12" i="50"/>
  <c r="B11" i="50"/>
  <c r="B10" i="50"/>
  <c r="H37" i="50"/>
  <c r="H36" i="50"/>
  <c r="H35" i="50"/>
  <c r="H34" i="50"/>
  <c r="H33" i="50"/>
  <c r="H32" i="50"/>
  <c r="H31" i="50"/>
  <c r="H30" i="50"/>
  <c r="H29" i="50"/>
  <c r="H19" i="50"/>
  <c r="H28" i="50"/>
  <c r="H27" i="50"/>
  <c r="H26" i="50"/>
  <c r="H25" i="50"/>
  <c r="H24" i="50"/>
  <c r="H23" i="50"/>
  <c r="H22" i="50"/>
  <c r="H20" i="50"/>
  <c r="H18" i="50"/>
  <c r="H17" i="50"/>
  <c r="H16" i="50"/>
  <c r="H15" i="50"/>
  <c r="H14" i="50"/>
  <c r="H13" i="50"/>
  <c r="H12" i="50"/>
  <c r="H11" i="50"/>
  <c r="H10" i="50"/>
  <c r="E37" i="50"/>
  <c r="E36" i="50"/>
  <c r="E35" i="50"/>
  <c r="E34" i="50"/>
  <c r="E33" i="50"/>
  <c r="E32" i="50"/>
  <c r="E31" i="50"/>
  <c r="E30" i="50"/>
  <c r="E29" i="50"/>
  <c r="E19" i="50"/>
  <c r="E28" i="50"/>
  <c r="E27" i="50"/>
  <c r="E26" i="50"/>
  <c r="E25" i="50"/>
  <c r="E24" i="50"/>
  <c r="E23" i="50"/>
  <c r="E22" i="50"/>
  <c r="E18" i="50"/>
  <c r="E17" i="50"/>
  <c r="E16" i="50"/>
  <c r="E15" i="50"/>
  <c r="E14" i="50"/>
  <c r="E13" i="50"/>
  <c r="E12" i="50"/>
  <c r="E11" i="50"/>
  <c r="E10" i="50"/>
  <c r="K37" i="50"/>
  <c r="K36" i="50"/>
  <c r="K35" i="50"/>
  <c r="K34" i="50"/>
  <c r="K33" i="50"/>
  <c r="K32" i="50"/>
  <c r="K31" i="50"/>
  <c r="K30" i="50"/>
  <c r="K29" i="50"/>
  <c r="K19" i="50"/>
  <c r="K28" i="50"/>
  <c r="K27" i="50"/>
  <c r="K26" i="50"/>
  <c r="K25" i="50"/>
  <c r="K24" i="50"/>
  <c r="K23" i="50"/>
  <c r="K22" i="50"/>
  <c r="K18" i="50"/>
  <c r="K17" i="50"/>
  <c r="K16" i="50"/>
  <c r="K15" i="50"/>
  <c r="K14" i="50"/>
  <c r="K13" i="50"/>
  <c r="K12" i="50"/>
  <c r="K11" i="50"/>
  <c r="K10" i="50"/>
  <c r="Q37" i="50"/>
  <c r="Q36" i="50"/>
  <c r="Q35" i="50"/>
  <c r="Q34" i="50"/>
  <c r="Q33" i="50"/>
  <c r="Q32" i="50"/>
  <c r="Q31" i="50"/>
  <c r="Q30" i="50"/>
  <c r="Q29" i="50"/>
  <c r="Q19" i="50"/>
  <c r="Q28" i="50"/>
  <c r="Q27" i="50"/>
  <c r="Q26" i="50"/>
  <c r="Q25" i="50"/>
  <c r="Q24" i="50"/>
  <c r="Q23" i="50"/>
  <c r="Q22" i="50"/>
  <c r="Q20" i="50"/>
  <c r="Q18" i="50"/>
  <c r="Q17" i="50"/>
  <c r="Q16" i="50"/>
  <c r="Q15" i="50"/>
  <c r="Q14" i="50"/>
  <c r="Q13" i="50"/>
  <c r="Q12" i="50"/>
  <c r="Q11" i="50"/>
  <c r="Q10" i="50"/>
  <c r="W9" i="50"/>
  <c r="B9" i="50"/>
  <c r="H9" i="50"/>
  <c r="E9" i="50"/>
  <c r="K9" i="50"/>
  <c r="Q9" i="50"/>
  <c r="W8" i="50"/>
  <c r="B8" i="50"/>
  <c r="H8" i="50"/>
  <c r="E8" i="50"/>
  <c r="K8" i="50"/>
  <c r="C13" i="45"/>
  <c r="C13" i="43"/>
  <c r="C13" i="32"/>
  <c r="S13" i="32"/>
  <c r="R13" i="32"/>
  <c r="T12" i="32"/>
  <c r="T11" i="32"/>
  <c r="T10" i="32"/>
  <c r="T7" i="32"/>
  <c r="N13" i="32"/>
  <c r="M13" i="32"/>
  <c r="O12" i="32"/>
  <c r="O11" i="32"/>
  <c r="O10" i="32"/>
  <c r="O7" i="32"/>
  <c r="O6" i="32"/>
  <c r="H13" i="32"/>
  <c r="J13" i="32" s="1"/>
  <c r="J12" i="32"/>
  <c r="J11" i="32"/>
  <c r="J10" i="32"/>
  <c r="J7" i="32"/>
  <c r="C13" i="29"/>
  <c r="D13" i="49"/>
  <c r="C13" i="49"/>
  <c r="D13" i="48"/>
  <c r="C13" i="48"/>
  <c r="D13" i="47"/>
  <c r="C13" i="47"/>
  <c r="D13" i="45"/>
  <c r="D13" i="44"/>
  <c r="C13" i="44"/>
  <c r="D13" i="43"/>
  <c r="D13" i="42"/>
  <c r="C13" i="42"/>
  <c r="D13" i="41"/>
  <c r="C13" i="41"/>
  <c r="D13" i="36"/>
  <c r="C13" i="36"/>
  <c r="D13" i="35"/>
  <c r="C13" i="35"/>
  <c r="D13" i="34"/>
  <c r="C13" i="34"/>
  <c r="D13" i="33"/>
  <c r="C13" i="33"/>
  <c r="D13" i="32"/>
  <c r="C13" i="31"/>
  <c r="D13" i="30"/>
  <c r="C13" i="30"/>
  <c r="D13" i="28"/>
  <c r="C13" i="28"/>
  <c r="D13" i="27"/>
  <c r="C13" i="27"/>
  <c r="D13" i="26"/>
  <c r="C13" i="26"/>
  <c r="D13" i="25"/>
  <c r="C13" i="25"/>
  <c r="D13" i="24"/>
  <c r="J13" i="21"/>
  <c r="I13" i="21"/>
  <c r="D13" i="21"/>
  <c r="C13" i="21"/>
  <c r="K12" i="21"/>
  <c r="K11" i="21"/>
  <c r="K10" i="21"/>
  <c r="K8" i="21"/>
  <c r="K7" i="21"/>
  <c r="K6" i="21"/>
  <c r="K13" i="21" l="1"/>
  <c r="O13" i="32"/>
  <c r="T13" i="32"/>
  <c r="AA6" i="50"/>
  <c r="X6" i="50"/>
  <c r="C6" i="50"/>
  <c r="I6" i="50"/>
  <c r="F6" i="50"/>
  <c r="L6" i="50"/>
  <c r="Z6" i="50"/>
  <c r="W6" i="50"/>
  <c r="B6" i="50"/>
  <c r="H6" i="50"/>
  <c r="E6" i="50"/>
  <c r="P46" i="50"/>
  <c r="AB46" i="50"/>
  <c r="Y46" i="50"/>
  <c r="D46" i="50"/>
  <c r="J46" i="50"/>
  <c r="G46" i="50"/>
  <c r="M46" i="50"/>
  <c r="AD45" i="50"/>
  <c r="AC45" i="50"/>
  <c r="P45" i="50"/>
  <c r="AB45" i="50"/>
  <c r="Y45" i="50"/>
  <c r="D45" i="50"/>
  <c r="J45" i="50"/>
  <c r="G45" i="50"/>
  <c r="M45" i="50"/>
  <c r="S45" i="50"/>
  <c r="AD44" i="50"/>
  <c r="AC44" i="50"/>
  <c r="P44" i="50"/>
  <c r="AB44" i="50"/>
  <c r="Y44" i="50"/>
  <c r="D44" i="50"/>
  <c r="J44" i="50"/>
  <c r="G44" i="50"/>
  <c r="M44" i="50"/>
  <c r="S44" i="50"/>
  <c r="AD43" i="50"/>
  <c r="E14" i="56" s="1"/>
  <c r="AC43" i="50"/>
  <c r="P43" i="50"/>
  <c r="AB43" i="50"/>
  <c r="Y43" i="50"/>
  <c r="D43" i="50"/>
  <c r="J43" i="50"/>
  <c r="G43" i="50"/>
  <c r="M43" i="50"/>
  <c r="S43" i="50"/>
  <c r="E15" i="53"/>
  <c r="P42" i="50"/>
  <c r="Y42" i="50"/>
  <c r="D42" i="50"/>
  <c r="J42" i="50"/>
  <c r="G42" i="50"/>
  <c r="M42" i="50"/>
  <c r="S42" i="50"/>
  <c r="AC42" i="50"/>
  <c r="AD41" i="50"/>
  <c r="AC41" i="50"/>
  <c r="P41" i="50"/>
  <c r="AB41" i="50"/>
  <c r="Y41" i="50"/>
  <c r="D41" i="50"/>
  <c r="J41" i="50"/>
  <c r="G41" i="50"/>
  <c r="M41" i="50"/>
  <c r="S41" i="50"/>
  <c r="AD40" i="50"/>
  <c r="AC40" i="50"/>
  <c r="P40" i="50"/>
  <c r="AB40" i="50"/>
  <c r="Y40" i="50"/>
  <c r="D40" i="50"/>
  <c r="J40" i="50"/>
  <c r="M40" i="50"/>
  <c r="S40" i="50"/>
  <c r="AD37" i="50"/>
  <c r="AC37" i="50"/>
  <c r="P37" i="50"/>
  <c r="AB37" i="50"/>
  <c r="Y37" i="50"/>
  <c r="D37" i="50"/>
  <c r="J37" i="50"/>
  <c r="G37" i="50"/>
  <c r="M37" i="50"/>
  <c r="S37" i="50"/>
  <c r="AD36" i="50"/>
  <c r="AC36" i="50"/>
  <c r="P36" i="50"/>
  <c r="AB36" i="50"/>
  <c r="Y36" i="50"/>
  <c r="D36" i="50"/>
  <c r="J36" i="50"/>
  <c r="G36" i="50"/>
  <c r="M36" i="50"/>
  <c r="S36" i="50"/>
  <c r="AD35" i="50"/>
  <c r="AC35" i="50"/>
  <c r="P35" i="50"/>
  <c r="AB35" i="50"/>
  <c r="Y35" i="50"/>
  <c r="D35" i="50"/>
  <c r="J35" i="50"/>
  <c r="G35" i="50"/>
  <c r="M35" i="50"/>
  <c r="S35" i="50"/>
  <c r="AD34" i="50"/>
  <c r="P34" i="50"/>
  <c r="AB34" i="50"/>
  <c r="Y34" i="50"/>
  <c r="D34" i="50"/>
  <c r="AC34" i="50"/>
  <c r="J34" i="50"/>
  <c r="G34" i="50"/>
  <c r="M34" i="50"/>
  <c r="S34" i="50"/>
  <c r="P33" i="50"/>
  <c r="AB33" i="50"/>
  <c r="Y33" i="50"/>
  <c r="AD33" i="50"/>
  <c r="J33" i="50"/>
  <c r="G33" i="50"/>
  <c r="M33" i="50"/>
  <c r="S33" i="50"/>
  <c r="P32" i="50"/>
  <c r="AB32" i="50"/>
  <c r="Y32" i="50"/>
  <c r="AD32" i="50"/>
  <c r="J32" i="50"/>
  <c r="G32" i="50"/>
  <c r="M32" i="50"/>
  <c r="S32" i="50"/>
  <c r="AD31" i="50"/>
  <c r="AC31" i="50"/>
  <c r="P31" i="50"/>
  <c r="AB31" i="50"/>
  <c r="Y31" i="50"/>
  <c r="D31" i="50"/>
  <c r="J31" i="50"/>
  <c r="G31" i="50"/>
  <c r="M31" i="50"/>
  <c r="S31" i="50"/>
  <c r="AD30" i="50"/>
  <c r="AC30" i="50"/>
  <c r="P30" i="50"/>
  <c r="AB30" i="50"/>
  <c r="Y30" i="50"/>
  <c r="D30" i="50"/>
  <c r="J30" i="50"/>
  <c r="G30" i="50"/>
  <c r="M30" i="50"/>
  <c r="S30" i="50"/>
  <c r="AD29" i="50"/>
  <c r="AC29" i="50"/>
  <c r="P29" i="50"/>
  <c r="AB29" i="50"/>
  <c r="Y29" i="50"/>
  <c r="D29" i="50"/>
  <c r="J29" i="50"/>
  <c r="G29" i="50"/>
  <c r="M29" i="50"/>
  <c r="S29" i="50"/>
  <c r="AD19" i="50"/>
  <c r="AC19" i="50"/>
  <c r="P19" i="50"/>
  <c r="AB19" i="50"/>
  <c r="Y19" i="50"/>
  <c r="D19" i="50"/>
  <c r="J19" i="50"/>
  <c r="G19" i="50"/>
  <c r="M19" i="50"/>
  <c r="S19" i="50"/>
  <c r="AD28" i="50"/>
  <c r="P28" i="50"/>
  <c r="AB28" i="50"/>
  <c r="Y28" i="50"/>
  <c r="D28" i="50"/>
  <c r="J28" i="50"/>
  <c r="G28" i="50"/>
  <c r="M28" i="50"/>
  <c r="AC28" i="50"/>
  <c r="S28" i="50"/>
  <c r="AD27" i="50"/>
  <c r="AC27" i="50"/>
  <c r="P27" i="50"/>
  <c r="AB27" i="50"/>
  <c r="Y27" i="50"/>
  <c r="D27" i="50"/>
  <c r="J27" i="50"/>
  <c r="G27" i="50"/>
  <c r="M27" i="50"/>
  <c r="S27" i="50"/>
  <c r="AD26" i="50"/>
  <c r="AC26" i="50"/>
  <c r="P26" i="50"/>
  <c r="AB26" i="50"/>
  <c r="Y26" i="50"/>
  <c r="D26" i="50"/>
  <c r="J26" i="50"/>
  <c r="G26" i="50"/>
  <c r="M26" i="50"/>
  <c r="S26" i="50"/>
  <c r="AD25" i="50"/>
  <c r="AC25" i="50"/>
  <c r="P25" i="50"/>
  <c r="AB25" i="50"/>
  <c r="Y25" i="50"/>
  <c r="D25" i="50"/>
  <c r="J25" i="50"/>
  <c r="G25" i="50"/>
  <c r="M25" i="50"/>
  <c r="S25" i="50"/>
  <c r="AD24" i="50"/>
  <c r="AC24" i="50"/>
  <c r="P24" i="50"/>
  <c r="AB24" i="50"/>
  <c r="Y24" i="50"/>
  <c r="D24" i="50"/>
  <c r="J24" i="50"/>
  <c r="G24" i="50"/>
  <c r="M24" i="50"/>
  <c r="S24" i="50"/>
  <c r="AD23" i="50"/>
  <c r="AC23" i="50"/>
  <c r="P23" i="50"/>
  <c r="AB23" i="50"/>
  <c r="Y23" i="50"/>
  <c r="D23" i="50"/>
  <c r="J23" i="50"/>
  <c r="G23" i="50"/>
  <c r="M23" i="50"/>
  <c r="S23" i="50"/>
  <c r="P22" i="50"/>
  <c r="AB22" i="50"/>
  <c r="Y22" i="50"/>
  <c r="D22" i="50"/>
  <c r="J22" i="50"/>
  <c r="G22" i="50"/>
  <c r="M22" i="50"/>
  <c r="S22" i="50"/>
  <c r="AD20" i="50"/>
  <c r="AC20" i="50"/>
  <c r="P20" i="50"/>
  <c r="AB20" i="50"/>
  <c r="Y20" i="50"/>
  <c r="D20" i="50"/>
  <c r="J20" i="50"/>
  <c r="G20" i="50"/>
  <c r="M20" i="50"/>
  <c r="S20" i="50"/>
  <c r="AD18" i="50"/>
  <c r="AC18" i="50"/>
  <c r="P18" i="50"/>
  <c r="AB18" i="50"/>
  <c r="Y18" i="50"/>
  <c r="D18" i="50"/>
  <c r="J18" i="50"/>
  <c r="G18" i="50"/>
  <c r="M18" i="50"/>
  <c r="S18" i="50"/>
  <c r="P17" i="50"/>
  <c r="AB17" i="50"/>
  <c r="Y17" i="50"/>
  <c r="J17" i="50"/>
  <c r="G17" i="50"/>
  <c r="M17" i="50"/>
  <c r="S17" i="50"/>
  <c r="AD16" i="50"/>
  <c r="AC16" i="50"/>
  <c r="P16" i="50"/>
  <c r="AB16" i="50"/>
  <c r="Y16" i="50"/>
  <c r="D16" i="50"/>
  <c r="J16" i="50"/>
  <c r="G16" i="50"/>
  <c r="M16" i="50"/>
  <c r="S16" i="50"/>
  <c r="AD15" i="50"/>
  <c r="AC15" i="50"/>
  <c r="P15" i="50"/>
  <c r="AB15" i="50"/>
  <c r="Y15" i="50"/>
  <c r="D15" i="50"/>
  <c r="J15" i="50"/>
  <c r="G15" i="50"/>
  <c r="M15" i="50"/>
  <c r="S15" i="50"/>
  <c r="AD14" i="50"/>
  <c r="AC14" i="50"/>
  <c r="P14" i="50"/>
  <c r="AB14" i="50"/>
  <c r="Y14" i="50"/>
  <c r="D14" i="50"/>
  <c r="J14" i="50"/>
  <c r="G14" i="50"/>
  <c r="M14" i="50"/>
  <c r="S14" i="50"/>
  <c r="AD13" i="50"/>
  <c r="AC13" i="50"/>
  <c r="P13" i="50"/>
  <c r="AB13" i="50"/>
  <c r="Y13" i="50"/>
  <c r="D13" i="50"/>
  <c r="J13" i="50"/>
  <c r="G13" i="50"/>
  <c r="M13" i="50"/>
  <c r="S13" i="50"/>
  <c r="AD12" i="50"/>
  <c r="AC12" i="50"/>
  <c r="P12" i="50"/>
  <c r="AB12" i="50"/>
  <c r="Y12" i="50"/>
  <c r="D12" i="50"/>
  <c r="J12" i="50"/>
  <c r="G12" i="50"/>
  <c r="M12" i="50"/>
  <c r="S12" i="50"/>
  <c r="P11" i="50"/>
  <c r="AB11" i="50"/>
  <c r="Y11" i="50"/>
  <c r="D11" i="50"/>
  <c r="J11" i="50"/>
  <c r="AD11" i="50"/>
  <c r="M11" i="50"/>
  <c r="S11" i="50"/>
  <c r="AD10" i="50"/>
  <c r="AC10" i="50"/>
  <c r="P10" i="50"/>
  <c r="AB10" i="50"/>
  <c r="Y10" i="50"/>
  <c r="D10" i="50"/>
  <c r="J10" i="50"/>
  <c r="G10" i="50"/>
  <c r="M10" i="50"/>
  <c r="S10" i="50"/>
  <c r="AD9" i="50"/>
  <c r="AC9" i="50"/>
  <c r="P9" i="50"/>
  <c r="AB9" i="50"/>
  <c r="Y9" i="50"/>
  <c r="D9" i="50"/>
  <c r="J9" i="50"/>
  <c r="G9" i="50"/>
  <c r="M9" i="50"/>
  <c r="S9" i="50"/>
  <c r="AD8" i="50"/>
  <c r="AC8" i="50"/>
  <c r="P8" i="50"/>
  <c r="AB8" i="50"/>
  <c r="Y8" i="50"/>
  <c r="D8" i="50"/>
  <c r="J8" i="50"/>
  <c r="G8" i="50"/>
  <c r="M8" i="50"/>
  <c r="S8" i="50"/>
  <c r="P6" i="50"/>
  <c r="S6" i="50"/>
  <c r="Y6" i="50" l="1"/>
  <c r="AB6" i="50"/>
  <c r="D33" i="50"/>
  <c r="AC22" i="50"/>
  <c r="AC33" i="50"/>
  <c r="D32" i="50"/>
  <c r="G11" i="50"/>
  <c r="AC11" i="50"/>
  <c r="D6" i="50"/>
  <c r="J6" i="50"/>
  <c r="G6" i="50"/>
  <c r="AD6" i="50"/>
  <c r="AC6" i="50"/>
  <c r="M6" i="50"/>
  <c r="AD22" i="50"/>
  <c r="AC32" i="50"/>
  <c r="D41" i="20" l="1"/>
  <c r="D40" i="20"/>
  <c r="D39" i="20"/>
  <c r="D38" i="20"/>
  <c r="D37" i="20"/>
  <c r="D36" i="20"/>
  <c r="F16" i="18"/>
  <c r="D7" i="5"/>
  <c r="D8" i="5"/>
  <c r="D9" i="5"/>
  <c r="D10" i="5"/>
  <c r="D11" i="5"/>
  <c r="D5" i="5"/>
  <c r="D18" i="49" l="1"/>
  <c r="D18" i="48"/>
  <c r="D18" i="45"/>
  <c r="D18" i="44"/>
  <c r="D18" i="43"/>
  <c r="D18" i="42"/>
  <c r="D18" i="41"/>
  <c r="D18" i="35"/>
  <c r="D18" i="34"/>
  <c r="D18" i="33"/>
  <c r="D18" i="32"/>
  <c r="D18" i="31"/>
  <c r="D18" i="30"/>
  <c r="D18" i="29"/>
  <c r="D18" i="28"/>
  <c r="D18" i="26"/>
  <c r="D18" i="25"/>
  <c r="D18" i="24"/>
  <c r="D18" i="23"/>
  <c r="D18" i="21"/>
  <c r="D17" i="49"/>
  <c r="D17" i="47"/>
  <c r="D17" i="45"/>
  <c r="D17" i="44"/>
  <c r="D17" i="43"/>
  <c r="D17" i="42"/>
  <c r="D17" i="41"/>
  <c r="D17" i="35"/>
  <c r="D17" i="34"/>
  <c r="D17" i="33"/>
  <c r="D17" i="32"/>
  <c r="D17" i="30"/>
  <c r="D17" i="29"/>
  <c r="D17" i="28"/>
  <c r="D17" i="27"/>
  <c r="D17" i="26"/>
  <c r="D17" i="25"/>
  <c r="D17" i="24"/>
  <c r="D17" i="23"/>
  <c r="D17" i="21"/>
  <c r="E7" i="6"/>
  <c r="E10" i="6"/>
  <c r="E11" i="6"/>
  <c r="G11" i="6" s="1"/>
  <c r="E14" i="6"/>
  <c r="E15" i="6"/>
  <c r="E18" i="6"/>
  <c r="E19" i="6"/>
  <c r="E22" i="6"/>
  <c r="E23" i="6"/>
  <c r="E26" i="6"/>
  <c r="E27" i="6"/>
  <c r="E6" i="6"/>
  <c r="E16" i="18"/>
  <c r="D16" i="18" s="1"/>
  <c r="F11" i="5"/>
  <c r="F10" i="5"/>
  <c r="E10" i="5"/>
  <c r="E9" i="5"/>
  <c r="F8" i="5"/>
  <c r="F7" i="5"/>
  <c r="E7" i="5"/>
  <c r="F5" i="5"/>
  <c r="E5" i="5"/>
  <c r="C16" i="19" l="1"/>
  <c r="C16" i="9"/>
  <c r="C17" i="9"/>
  <c r="F9" i="5"/>
  <c r="E8" i="5"/>
  <c r="E11" i="5"/>
  <c r="C27" i="9" l="1"/>
  <c r="D17" i="46"/>
  <c r="D17" i="36"/>
  <c r="D17" i="31"/>
  <c r="D18" i="36"/>
  <c r="F19" i="6"/>
  <c r="E13" i="49"/>
  <c r="E12" i="49"/>
  <c r="E11" i="49"/>
  <c r="E10" i="49"/>
  <c r="E9" i="49"/>
  <c r="E7" i="49"/>
  <c r="E13" i="48"/>
  <c r="E12" i="48"/>
  <c r="E11" i="48"/>
  <c r="E10" i="48"/>
  <c r="E9" i="48"/>
  <c r="E7" i="48"/>
  <c r="E13" i="47"/>
  <c r="E12" i="47"/>
  <c r="E11" i="47"/>
  <c r="E10" i="47"/>
  <c r="E7" i="47"/>
  <c r="E13" i="46"/>
  <c r="E12" i="46"/>
  <c r="E11" i="46"/>
  <c r="E10" i="46"/>
  <c r="E9" i="46"/>
  <c r="E7" i="46"/>
  <c r="E13" i="45"/>
  <c r="E12" i="45"/>
  <c r="E11" i="45"/>
  <c r="E10" i="45"/>
  <c r="E9" i="45"/>
  <c r="E7" i="45"/>
  <c r="E13" i="44"/>
  <c r="E12" i="44"/>
  <c r="E11" i="44"/>
  <c r="E10" i="44"/>
  <c r="E9" i="44"/>
  <c r="E7" i="44"/>
  <c r="E13" i="43"/>
  <c r="E12" i="43"/>
  <c r="E11" i="43"/>
  <c r="E10" i="43"/>
  <c r="E7" i="43"/>
  <c r="E13" i="42"/>
  <c r="E12" i="42"/>
  <c r="E10" i="42"/>
  <c r="E7" i="42"/>
  <c r="E13" i="41"/>
  <c r="E12" i="41"/>
  <c r="E11" i="41"/>
  <c r="E10" i="41"/>
  <c r="E7" i="41"/>
  <c r="E13" i="36"/>
  <c r="E12" i="36"/>
  <c r="E11" i="36"/>
  <c r="E10" i="36"/>
  <c r="E7" i="36"/>
  <c r="E13" i="35"/>
  <c r="E12" i="35"/>
  <c r="E11" i="35"/>
  <c r="E10" i="35"/>
  <c r="E9" i="35"/>
  <c r="E7" i="35"/>
  <c r="E13" i="34"/>
  <c r="E12" i="34"/>
  <c r="E11" i="34"/>
  <c r="E10" i="34"/>
  <c r="E7" i="34"/>
  <c r="E6" i="34"/>
  <c r="E13" i="33"/>
  <c r="E12" i="33"/>
  <c r="E11" i="33"/>
  <c r="E10" i="33"/>
  <c r="E9" i="33"/>
  <c r="E7" i="33"/>
  <c r="E13" i="32"/>
  <c r="E12" i="32"/>
  <c r="E11" i="32"/>
  <c r="E10" i="32"/>
  <c r="E7" i="32"/>
  <c r="E13" i="31"/>
  <c r="E12" i="31"/>
  <c r="E11" i="31"/>
  <c r="E10" i="31"/>
  <c r="E9" i="31"/>
  <c r="E13" i="30"/>
  <c r="E12" i="30"/>
  <c r="E10" i="30"/>
  <c r="E9" i="30"/>
  <c r="E7" i="30"/>
  <c r="E6" i="30"/>
  <c r="E13" i="29"/>
  <c r="E12" i="29"/>
  <c r="E11" i="29"/>
  <c r="E10" i="29"/>
  <c r="E8" i="29"/>
  <c r="E7" i="29"/>
  <c r="E13" i="28"/>
  <c r="E12" i="28"/>
  <c r="E11" i="28"/>
  <c r="E10" i="28"/>
  <c r="E9" i="28"/>
  <c r="E7" i="28"/>
  <c r="E13" i="27"/>
  <c r="E12" i="27"/>
  <c r="E11" i="27"/>
  <c r="E10" i="27"/>
  <c r="E9" i="27"/>
  <c r="E7" i="27"/>
  <c r="E13" i="26"/>
  <c r="E12" i="26"/>
  <c r="E11" i="26"/>
  <c r="E10" i="26"/>
  <c r="E7" i="26"/>
  <c r="E13" i="25"/>
  <c r="E12" i="25"/>
  <c r="E11" i="25"/>
  <c r="E10" i="25"/>
  <c r="E9" i="25"/>
  <c r="E7" i="25"/>
  <c r="E13" i="24"/>
  <c r="E12" i="24"/>
  <c r="E10" i="24"/>
  <c r="E9" i="24"/>
  <c r="E8" i="24"/>
  <c r="E7" i="24"/>
  <c r="E12" i="23"/>
  <c r="E11" i="23"/>
  <c r="E10" i="23"/>
  <c r="E7" i="23"/>
  <c r="E13" i="22"/>
  <c r="E12" i="22"/>
  <c r="E11" i="22"/>
  <c r="E10" i="22"/>
  <c r="E7" i="22"/>
  <c r="E13" i="21"/>
  <c r="E11" i="21"/>
  <c r="E10" i="21"/>
  <c r="E8" i="21"/>
  <c r="E7" i="21"/>
  <c r="E9" i="20"/>
  <c r="E10" i="20"/>
  <c r="E11" i="20"/>
  <c r="E12" i="20"/>
  <c r="D17" i="20"/>
  <c r="D18" i="20"/>
  <c r="C32" i="7"/>
  <c r="C31" i="7"/>
  <c r="C30" i="7"/>
  <c r="C28" i="7"/>
  <c r="C27" i="7"/>
  <c r="C26" i="7"/>
  <c r="C25" i="7"/>
  <c r="C24" i="7"/>
  <c r="F274" i="51" s="1"/>
  <c r="G274" i="51" s="1"/>
  <c r="C23" i="7"/>
  <c r="F251" i="52" s="1"/>
  <c r="G251" i="52" s="1"/>
  <c r="C22" i="7"/>
  <c r="C21" i="7"/>
  <c r="C20" i="7"/>
  <c r="F201" i="51" s="1"/>
  <c r="G201" i="51" s="1"/>
  <c r="C17" i="7"/>
  <c r="C16" i="7"/>
  <c r="F107" i="51" s="1"/>
  <c r="G107" i="51" s="1"/>
  <c r="C15" i="7"/>
  <c r="C14" i="7"/>
  <c r="F89" i="51" s="1"/>
  <c r="G89" i="51" s="1"/>
  <c r="C13" i="7"/>
  <c r="C12" i="7"/>
  <c r="C11" i="7"/>
  <c r="C10" i="7"/>
  <c r="C8" i="7"/>
  <c r="F10" i="51" s="1"/>
  <c r="G10" i="51" s="1"/>
  <c r="C7" i="7"/>
  <c r="D16" i="49"/>
  <c r="D16" i="48"/>
  <c r="D16" i="47"/>
  <c r="D16" i="45"/>
  <c r="D16" i="44"/>
  <c r="D16" i="43"/>
  <c r="D16" i="42"/>
  <c r="D16" i="41"/>
  <c r="D16" i="35"/>
  <c r="D16" i="34"/>
  <c r="D16" i="33"/>
  <c r="D16" i="32"/>
  <c r="D16" i="30"/>
  <c r="D16" i="29"/>
  <c r="D16" i="28"/>
  <c r="D16" i="27"/>
  <c r="D16" i="26"/>
  <c r="D16" i="25"/>
  <c r="D16" i="24"/>
  <c r="D16" i="23"/>
  <c r="D16" i="21"/>
  <c r="D16" i="20"/>
  <c r="D35" i="7"/>
  <c r="F310" i="51" l="1"/>
  <c r="G310" i="51" s="1"/>
  <c r="F311" i="51"/>
  <c r="G311" i="51" s="1"/>
  <c r="F312" i="51"/>
  <c r="G312" i="51" s="1"/>
  <c r="F307" i="51"/>
  <c r="G307" i="51" s="1"/>
  <c r="F308" i="51"/>
  <c r="G308" i="51" s="1"/>
  <c r="F309" i="51"/>
  <c r="G309" i="51" s="1"/>
  <c r="F126" i="52"/>
  <c r="G126" i="52" s="1"/>
  <c r="F97" i="52"/>
  <c r="G97" i="52" s="1"/>
  <c r="F103" i="52"/>
  <c r="G103" i="52" s="1"/>
  <c r="F127" i="52"/>
  <c r="G127" i="52" s="1"/>
  <c r="F434" i="52"/>
  <c r="G434" i="52" s="1"/>
  <c r="F435" i="52"/>
  <c r="G435" i="52" s="1"/>
  <c r="F298" i="51"/>
  <c r="G298" i="51" s="1"/>
  <c r="F299" i="51"/>
  <c r="G299" i="51" s="1"/>
  <c r="F115" i="52"/>
  <c r="G115" i="52" s="1"/>
  <c r="F120" i="52"/>
  <c r="G120" i="52" s="1"/>
  <c r="F124" i="52"/>
  <c r="G124" i="52" s="1"/>
  <c r="F131" i="52"/>
  <c r="G131" i="52" s="1"/>
  <c r="F135" i="52"/>
  <c r="G135" i="52" s="1"/>
  <c r="F144" i="52"/>
  <c r="G144" i="52" s="1"/>
  <c r="F136" i="52"/>
  <c r="G136" i="52" s="1"/>
  <c r="F141" i="52"/>
  <c r="G141" i="52" s="1"/>
  <c r="F145" i="52"/>
  <c r="G145" i="52" s="1"/>
  <c r="F150" i="52"/>
  <c r="G150" i="52" s="1"/>
  <c r="F78" i="52"/>
  <c r="G78" i="52" s="1"/>
  <c r="F82" i="52"/>
  <c r="G82" i="52" s="1"/>
  <c r="F86" i="52"/>
  <c r="G86" i="52" s="1"/>
  <c r="F99" i="52"/>
  <c r="G99" i="52" s="1"/>
  <c r="F108" i="52"/>
  <c r="G108" i="52" s="1"/>
  <c r="F116" i="52"/>
  <c r="G116" i="52" s="1"/>
  <c r="F121" i="52"/>
  <c r="G121" i="52" s="1"/>
  <c r="F125" i="52"/>
  <c r="G125" i="52" s="1"/>
  <c r="F138" i="52"/>
  <c r="G138" i="52" s="1"/>
  <c r="F146" i="52"/>
  <c r="G146" i="52" s="1"/>
  <c r="F134" i="52"/>
  <c r="G134" i="52" s="1"/>
  <c r="F77" i="52"/>
  <c r="G77" i="52" s="1"/>
  <c r="F112" i="52"/>
  <c r="G112" i="52" s="1"/>
  <c r="F132" i="52"/>
  <c r="G132" i="52" s="1"/>
  <c r="F147" i="52"/>
  <c r="G147" i="52" s="1"/>
  <c r="F151" i="52"/>
  <c r="G151" i="52" s="1"/>
  <c r="F79" i="52"/>
  <c r="G79" i="52" s="1"/>
  <c r="F83" i="52"/>
  <c r="G83" i="52" s="1"/>
  <c r="F87" i="52"/>
  <c r="G87" i="52" s="1"/>
  <c r="F91" i="52"/>
  <c r="G91" i="52" s="1"/>
  <c r="F95" i="52"/>
  <c r="G95" i="52" s="1"/>
  <c r="F100" i="52"/>
  <c r="G100" i="52" s="1"/>
  <c r="F105" i="52"/>
  <c r="G105" i="52" s="1"/>
  <c r="F109" i="52"/>
  <c r="G109" i="52" s="1"/>
  <c r="F123" i="52"/>
  <c r="G123" i="52" s="1"/>
  <c r="F148" i="52"/>
  <c r="G148" i="52" s="1"/>
  <c r="F140" i="52"/>
  <c r="G140" i="52" s="1"/>
  <c r="F81" i="52"/>
  <c r="G81" i="52" s="1"/>
  <c r="F98" i="52"/>
  <c r="G98" i="52" s="1"/>
  <c r="F111" i="52"/>
  <c r="G111" i="52" s="1"/>
  <c r="F104" i="52"/>
  <c r="G104" i="52" s="1"/>
  <c r="F117" i="52"/>
  <c r="G117" i="52" s="1"/>
  <c r="F122" i="52"/>
  <c r="G122" i="52" s="1"/>
  <c r="F128" i="52"/>
  <c r="G128" i="52" s="1"/>
  <c r="F139" i="52"/>
  <c r="G139" i="52" s="1"/>
  <c r="F142" i="52"/>
  <c r="G142" i="52" s="1"/>
  <c r="F143" i="52"/>
  <c r="G143" i="52" s="1"/>
  <c r="F85" i="52"/>
  <c r="G85" i="52" s="1"/>
  <c r="F93" i="52"/>
  <c r="G93" i="52" s="1"/>
  <c r="F107" i="52"/>
  <c r="G107" i="52" s="1"/>
  <c r="F94" i="52"/>
  <c r="G94" i="52" s="1"/>
  <c r="F113" i="52"/>
  <c r="G113" i="52" s="1"/>
  <c r="F118" i="52"/>
  <c r="G118" i="52" s="1"/>
  <c r="F129" i="52"/>
  <c r="G129" i="52" s="1"/>
  <c r="F133" i="52"/>
  <c r="G133" i="52" s="1"/>
  <c r="F76" i="52"/>
  <c r="G76" i="52" s="1"/>
  <c r="F80" i="52"/>
  <c r="G80" i="52" s="1"/>
  <c r="F84" i="52"/>
  <c r="G84" i="52" s="1"/>
  <c r="F88" i="52"/>
  <c r="G88" i="52" s="1"/>
  <c r="F92" i="52"/>
  <c r="G92" i="52" s="1"/>
  <c r="F96" i="52"/>
  <c r="G96" i="52" s="1"/>
  <c r="F101" i="52"/>
  <c r="G101" i="52" s="1"/>
  <c r="F106" i="52"/>
  <c r="G106" i="52" s="1"/>
  <c r="F110" i="52"/>
  <c r="G110" i="52" s="1"/>
  <c r="F119" i="52"/>
  <c r="G119" i="52" s="1"/>
  <c r="F130" i="52"/>
  <c r="G130" i="52" s="1"/>
  <c r="F114" i="52"/>
  <c r="G114" i="52" s="1"/>
  <c r="F149" i="52"/>
  <c r="G149" i="52" s="1"/>
  <c r="F89" i="52"/>
  <c r="G89" i="52" s="1"/>
  <c r="F102" i="52"/>
  <c r="G102" i="52" s="1"/>
  <c r="F90" i="52"/>
  <c r="G90" i="52" s="1"/>
  <c r="F137" i="52"/>
  <c r="G137" i="52" s="1"/>
  <c r="F184" i="52"/>
  <c r="G184" i="52" s="1"/>
  <c r="F155" i="51"/>
  <c r="G155" i="51" s="1"/>
  <c r="F145" i="51"/>
  <c r="G145" i="51" s="1"/>
  <c r="F258" i="51"/>
  <c r="G258" i="51" s="1"/>
  <c r="F240" i="52"/>
  <c r="G240" i="52" s="1"/>
  <c r="C29" i="7"/>
  <c r="F83" i="51"/>
  <c r="G83" i="51" s="1"/>
  <c r="F92" i="51"/>
  <c r="G92" i="51" s="1"/>
  <c r="F84" i="51"/>
  <c r="G84" i="51" s="1"/>
  <c r="F93" i="51"/>
  <c r="G93" i="51" s="1"/>
  <c r="F85" i="51"/>
  <c r="G85" i="51" s="1"/>
  <c r="F94" i="51"/>
  <c r="G94" i="51" s="1"/>
  <c r="F88" i="51"/>
  <c r="G88" i="51" s="1"/>
  <c r="F86" i="51"/>
  <c r="G86" i="51" s="1"/>
  <c r="F87" i="51"/>
  <c r="G87" i="51" s="1"/>
  <c r="F90" i="51"/>
  <c r="G90" i="51" s="1"/>
  <c r="F91" i="51"/>
  <c r="G91" i="51" s="1"/>
  <c r="D16" i="31"/>
  <c r="C18" i="7"/>
  <c r="D18" i="46"/>
  <c r="F60" i="51"/>
  <c r="G60" i="51" s="1"/>
  <c r="F61" i="51"/>
  <c r="G61" i="51" s="1"/>
  <c r="F53" i="51"/>
  <c r="G53" i="51" s="1"/>
  <c r="F54" i="51"/>
  <c r="G54" i="51" s="1"/>
  <c r="F58" i="51"/>
  <c r="G58" i="51" s="1"/>
  <c r="F59" i="51"/>
  <c r="G59" i="51" s="1"/>
  <c r="F55" i="51"/>
  <c r="G55" i="51" s="1"/>
  <c r="F57" i="52"/>
  <c r="G57" i="52" s="1"/>
  <c r="F58" i="52"/>
  <c r="G58" i="52" s="1"/>
  <c r="F59" i="52"/>
  <c r="G59" i="52" s="1"/>
  <c r="F60" i="52"/>
  <c r="G60" i="52" s="1"/>
  <c r="F61" i="52"/>
  <c r="G61" i="52" s="1"/>
  <c r="F62" i="52"/>
  <c r="G62" i="52" s="1"/>
  <c r="F63" i="52"/>
  <c r="G63" i="52" s="1"/>
  <c r="F306" i="51"/>
  <c r="G306" i="51" s="1"/>
  <c r="F314" i="51"/>
  <c r="G314" i="51" s="1"/>
  <c r="F5" i="52"/>
  <c r="G5" i="52" s="1"/>
  <c r="F6" i="52"/>
  <c r="G6" i="52" s="1"/>
  <c r="F7" i="52"/>
  <c r="G7" i="52" s="1"/>
  <c r="F8" i="52"/>
  <c r="G8" i="52" s="1"/>
  <c r="F9" i="52"/>
  <c r="G9" i="52" s="1"/>
  <c r="F10" i="52"/>
  <c r="G10" i="52" s="1"/>
  <c r="F5" i="51"/>
  <c r="G5" i="51" s="1"/>
  <c r="F6" i="51"/>
  <c r="G6" i="51" s="1"/>
  <c r="F7" i="51"/>
  <c r="G7" i="51" s="1"/>
  <c r="F8" i="51"/>
  <c r="G8" i="51" s="1"/>
  <c r="F29" i="52"/>
  <c r="G29" i="52" s="1"/>
  <c r="F30" i="52"/>
  <c r="G30" i="52" s="1"/>
  <c r="F31" i="52"/>
  <c r="G31" i="52" s="1"/>
  <c r="F32" i="52"/>
  <c r="G32" i="52" s="1"/>
  <c r="F33" i="52"/>
  <c r="G33" i="52" s="1"/>
  <c r="F34" i="52"/>
  <c r="G34" i="52" s="1"/>
  <c r="F35" i="52"/>
  <c r="G35" i="52" s="1"/>
  <c r="F36" i="52"/>
  <c r="G36" i="52" s="1"/>
  <c r="F37" i="52"/>
  <c r="G37" i="52" s="1"/>
  <c r="F38" i="52"/>
  <c r="G38" i="52" s="1"/>
  <c r="F39" i="52"/>
  <c r="G39" i="52" s="1"/>
  <c r="F40" i="52"/>
  <c r="G40" i="52" s="1"/>
  <c r="F41" i="52"/>
  <c r="G41" i="52" s="1"/>
  <c r="F42" i="52"/>
  <c r="G42" i="52" s="1"/>
  <c r="F43" i="52"/>
  <c r="G43" i="52" s="1"/>
  <c r="F44" i="52"/>
  <c r="G44" i="52" s="1"/>
  <c r="F45" i="52"/>
  <c r="G45" i="52" s="1"/>
  <c r="F46" i="52"/>
  <c r="G46" i="52" s="1"/>
  <c r="F47" i="52"/>
  <c r="G47" i="52" s="1"/>
  <c r="F48" i="52"/>
  <c r="G48" i="52" s="1"/>
  <c r="F49" i="52"/>
  <c r="G49" i="52" s="1"/>
  <c r="F50" i="52"/>
  <c r="G50" i="52" s="1"/>
  <c r="F51" i="52"/>
  <c r="G51" i="52" s="1"/>
  <c r="F52" i="52"/>
  <c r="G52" i="52" s="1"/>
  <c r="F53" i="52"/>
  <c r="G53" i="52" s="1"/>
  <c r="F54" i="52"/>
  <c r="G54" i="52" s="1"/>
  <c r="F55" i="52"/>
  <c r="G55" i="52" s="1"/>
  <c r="F56" i="52"/>
  <c r="G56" i="52" s="1"/>
  <c r="F64" i="52"/>
  <c r="G64" i="52" s="1"/>
  <c r="F65" i="52"/>
  <c r="G65" i="52" s="1"/>
  <c r="F66" i="52"/>
  <c r="G66" i="52" s="1"/>
  <c r="F67" i="52"/>
  <c r="G67" i="52" s="1"/>
  <c r="F68" i="52"/>
  <c r="G68" i="52" s="1"/>
  <c r="F69" i="52"/>
  <c r="G69" i="52" s="1"/>
  <c r="F70" i="52"/>
  <c r="G70" i="52" s="1"/>
  <c r="F31" i="51"/>
  <c r="G31" i="51" s="1"/>
  <c r="F32" i="51"/>
  <c r="G32" i="51" s="1"/>
  <c r="F33" i="51"/>
  <c r="G33" i="51" s="1"/>
  <c r="F34" i="51"/>
  <c r="G34" i="51" s="1"/>
  <c r="F40" i="51"/>
  <c r="G40" i="51" s="1"/>
  <c r="F35" i="51"/>
  <c r="G35" i="51" s="1"/>
  <c r="F36" i="51"/>
  <c r="G36" i="51" s="1"/>
  <c r="F37" i="51"/>
  <c r="G37" i="51" s="1"/>
  <c r="F38" i="51"/>
  <c r="G38" i="51" s="1"/>
  <c r="F39" i="51"/>
  <c r="G39" i="51" s="1"/>
  <c r="F41" i="51"/>
  <c r="G41" i="51" s="1"/>
  <c r="F42" i="51"/>
  <c r="G42" i="51" s="1"/>
  <c r="F43" i="51"/>
  <c r="G43" i="51" s="1"/>
  <c r="F44" i="51"/>
  <c r="G44" i="51" s="1"/>
  <c r="F45" i="51"/>
  <c r="G45" i="51" s="1"/>
  <c r="F46" i="51"/>
  <c r="G46" i="51" s="1"/>
  <c r="F47" i="51"/>
  <c r="G47" i="51" s="1"/>
  <c r="F48" i="51"/>
  <c r="G48" i="51" s="1"/>
  <c r="F49" i="51"/>
  <c r="G49" i="51" s="1"/>
  <c r="F50" i="51"/>
  <c r="G50" i="51" s="1"/>
  <c r="F51" i="51"/>
  <c r="G51" i="51" s="1"/>
  <c r="D11" i="7"/>
  <c r="F72" i="52"/>
  <c r="G72" i="52" s="1"/>
  <c r="F56" i="51"/>
  <c r="G56" i="51" s="1"/>
  <c r="F57" i="51"/>
  <c r="G57" i="51" s="1"/>
  <c r="F62" i="51"/>
  <c r="G62" i="51" s="1"/>
  <c r="F63" i="51"/>
  <c r="G63" i="51" s="1"/>
  <c r="F64" i="51"/>
  <c r="G64" i="51" s="1"/>
  <c r="F65" i="51"/>
  <c r="G65" i="51" s="1"/>
  <c r="D12" i="7"/>
  <c r="F67" i="51"/>
  <c r="G67" i="51" s="1"/>
  <c r="F68" i="51"/>
  <c r="G68" i="51" s="1"/>
  <c r="F69" i="51"/>
  <c r="G69" i="51" s="1"/>
  <c r="F70" i="51"/>
  <c r="G70" i="51" s="1"/>
  <c r="F71" i="51"/>
  <c r="G71" i="51" s="1"/>
  <c r="F72" i="51"/>
  <c r="G72" i="51" s="1"/>
  <c r="F73" i="51"/>
  <c r="G73" i="51" s="1"/>
  <c r="F74" i="51"/>
  <c r="G74" i="51" s="1"/>
  <c r="F75" i="51"/>
  <c r="G75" i="51" s="1"/>
  <c r="F76" i="51"/>
  <c r="G76" i="51" s="1"/>
  <c r="D13" i="7"/>
  <c r="F74" i="52"/>
  <c r="G74" i="52" s="1"/>
  <c r="F75" i="52"/>
  <c r="G75" i="52" s="1"/>
  <c r="F152" i="52"/>
  <c r="G152" i="52" s="1"/>
  <c r="F78" i="51"/>
  <c r="G78" i="51" s="1"/>
  <c r="F79" i="51"/>
  <c r="G79" i="51" s="1"/>
  <c r="D14" i="7"/>
  <c r="F154" i="52"/>
  <c r="G154" i="52" s="1"/>
  <c r="F155" i="52"/>
  <c r="G155" i="52" s="1"/>
  <c r="F156" i="52"/>
  <c r="G156" i="52" s="1"/>
  <c r="F157" i="52"/>
  <c r="G157" i="52" s="1"/>
  <c r="F158" i="52"/>
  <c r="G158" i="52" s="1"/>
  <c r="F159" i="52"/>
  <c r="G159" i="52" s="1"/>
  <c r="F160" i="52"/>
  <c r="G160" i="52" s="1"/>
  <c r="F161" i="52"/>
  <c r="G161" i="52" s="1"/>
  <c r="F162" i="52"/>
  <c r="G162" i="52" s="1"/>
  <c r="F163" i="52"/>
  <c r="G163" i="52" s="1"/>
  <c r="F164" i="52"/>
  <c r="G164" i="52" s="1"/>
  <c r="F165" i="52"/>
  <c r="G165" i="52" s="1"/>
  <c r="F166" i="52"/>
  <c r="G166" i="52" s="1"/>
  <c r="F167" i="52"/>
  <c r="G167" i="52" s="1"/>
  <c r="F168" i="52"/>
  <c r="G168" i="52" s="1"/>
  <c r="F169" i="52"/>
  <c r="G169" i="52" s="1"/>
  <c r="F170" i="52"/>
  <c r="G170" i="52" s="1"/>
  <c r="F171" i="52"/>
  <c r="G171" i="52" s="1"/>
  <c r="F172" i="52"/>
  <c r="G172" i="52" s="1"/>
  <c r="F173" i="52"/>
  <c r="G173" i="52" s="1"/>
  <c r="F81" i="51"/>
  <c r="G81" i="51" s="1"/>
  <c r="F82" i="51"/>
  <c r="G82" i="51" s="1"/>
  <c r="F95" i="51"/>
  <c r="G95" i="51" s="1"/>
  <c r="F97" i="51"/>
  <c r="G97" i="51" s="1"/>
  <c r="F98" i="51"/>
  <c r="G98" i="51" s="1"/>
  <c r="F99" i="51"/>
  <c r="G99" i="51" s="1"/>
  <c r="F100" i="51"/>
  <c r="G100" i="51" s="1"/>
  <c r="F101" i="51"/>
  <c r="G101" i="51" s="1"/>
  <c r="F102" i="51"/>
  <c r="G102" i="51" s="1"/>
  <c r="D16" i="7"/>
  <c r="F175" i="52"/>
  <c r="G175" i="52" s="1"/>
  <c r="F176" i="52"/>
  <c r="G176" i="52" s="1"/>
  <c r="F177" i="52"/>
  <c r="G177" i="52" s="1"/>
  <c r="F178" i="52"/>
  <c r="G178" i="52" s="1"/>
  <c r="F179" i="52"/>
  <c r="G179" i="52" s="1"/>
  <c r="F180" i="52"/>
  <c r="G180" i="52" s="1"/>
  <c r="F181" i="52"/>
  <c r="G181" i="52" s="1"/>
  <c r="F182" i="52"/>
  <c r="G182" i="52" s="1"/>
  <c r="F104" i="51"/>
  <c r="G104" i="51" s="1"/>
  <c r="F105" i="51"/>
  <c r="G105" i="51" s="1"/>
  <c r="F106" i="51"/>
  <c r="G106" i="51" s="1"/>
  <c r="F108" i="51"/>
  <c r="G108" i="51" s="1"/>
  <c r="F109" i="51"/>
  <c r="G109" i="51" s="1"/>
  <c r="F110" i="51"/>
  <c r="G110" i="51" s="1"/>
  <c r="F111" i="51"/>
  <c r="G111" i="51" s="1"/>
  <c r="F112" i="51"/>
  <c r="G112" i="51" s="1"/>
  <c r="F113" i="51"/>
  <c r="G113" i="51" s="1"/>
  <c r="F114" i="51"/>
  <c r="G114" i="51" s="1"/>
  <c r="F115" i="51"/>
  <c r="G115" i="51" s="1"/>
  <c r="F116" i="51"/>
  <c r="G116" i="51" s="1"/>
  <c r="F117" i="51"/>
  <c r="G117" i="51" s="1"/>
  <c r="F118" i="51"/>
  <c r="G118" i="51" s="1"/>
  <c r="F119" i="51"/>
  <c r="G119" i="51" s="1"/>
  <c r="F120" i="51"/>
  <c r="G120" i="51" s="1"/>
  <c r="F121" i="51"/>
  <c r="G121" i="51" s="1"/>
  <c r="F122" i="51"/>
  <c r="G122" i="51" s="1"/>
  <c r="F123" i="51"/>
  <c r="G123" i="51" s="1"/>
  <c r="F124" i="51"/>
  <c r="G124" i="51" s="1"/>
  <c r="F125" i="51"/>
  <c r="G125" i="51" s="1"/>
  <c r="F126" i="51"/>
  <c r="G126" i="51" s="1"/>
  <c r="F127" i="51"/>
  <c r="G127" i="51" s="1"/>
  <c r="F128" i="51"/>
  <c r="G128" i="51" s="1"/>
  <c r="D17" i="7"/>
  <c r="F185" i="52"/>
  <c r="G185" i="52" s="1"/>
  <c r="F186" i="52"/>
  <c r="G186" i="52" s="1"/>
  <c r="F187" i="52"/>
  <c r="G187" i="52" s="1"/>
  <c r="F188" i="52"/>
  <c r="G188" i="52" s="1"/>
  <c r="F143" i="51"/>
  <c r="G143" i="51" s="1"/>
  <c r="F144" i="51"/>
  <c r="G144" i="51" s="1"/>
  <c r="F146" i="51"/>
  <c r="G146" i="51" s="1"/>
  <c r="F147" i="51"/>
  <c r="G147" i="51" s="1"/>
  <c r="F148" i="51"/>
  <c r="G148" i="51" s="1"/>
  <c r="F149" i="51"/>
  <c r="G149" i="51" s="1"/>
  <c r="F150" i="51"/>
  <c r="G150" i="51" s="1"/>
  <c r="F151" i="51"/>
  <c r="G151" i="51" s="1"/>
  <c r="F152" i="51"/>
  <c r="G152" i="51" s="1"/>
  <c r="F153" i="51"/>
  <c r="G153" i="51" s="1"/>
  <c r="F154" i="51"/>
  <c r="G154" i="51" s="1"/>
  <c r="D20" i="7"/>
  <c r="F198" i="51"/>
  <c r="G198" i="51" s="1"/>
  <c r="F199" i="51"/>
  <c r="G199" i="51" s="1"/>
  <c r="F200" i="51"/>
  <c r="G200" i="51" s="1"/>
  <c r="F202" i="51"/>
  <c r="G202" i="51" s="1"/>
  <c r="F203" i="51"/>
  <c r="G203" i="51" s="1"/>
  <c r="F204" i="51"/>
  <c r="G204" i="51" s="1"/>
  <c r="F205" i="51"/>
  <c r="G205" i="51" s="1"/>
  <c r="F206" i="51"/>
  <c r="G206" i="51" s="1"/>
  <c r="F207" i="51"/>
  <c r="G207" i="51" s="1"/>
  <c r="D21" i="7"/>
  <c r="F234" i="52"/>
  <c r="G234" i="52" s="1"/>
  <c r="F235" i="52"/>
  <c r="G235" i="52" s="1"/>
  <c r="F236" i="52"/>
  <c r="G236" i="52" s="1"/>
  <c r="F237" i="52"/>
  <c r="G237" i="52" s="1"/>
  <c r="F238" i="52"/>
  <c r="G238" i="52" s="1"/>
  <c r="F239" i="52"/>
  <c r="G239" i="52" s="1"/>
  <c r="F241" i="52"/>
  <c r="G241" i="52" s="1"/>
  <c r="F242" i="52"/>
  <c r="G242" i="52" s="1"/>
  <c r="F243" i="52"/>
  <c r="G243" i="52" s="1"/>
  <c r="F244" i="52"/>
  <c r="G244" i="52" s="1"/>
  <c r="F245" i="52"/>
  <c r="G245" i="52" s="1"/>
  <c r="F246" i="52"/>
  <c r="G246" i="52" s="1"/>
  <c r="F247" i="52"/>
  <c r="G247" i="52" s="1"/>
  <c r="F248" i="52"/>
  <c r="G248" i="52" s="1"/>
  <c r="F249" i="52"/>
  <c r="G249" i="52" s="1"/>
  <c r="F255" i="51"/>
  <c r="G255" i="51" s="1"/>
  <c r="F256" i="51"/>
  <c r="G256" i="51" s="1"/>
  <c r="F257" i="51"/>
  <c r="G257" i="51" s="1"/>
  <c r="F259" i="51"/>
  <c r="G259" i="51" s="1"/>
  <c r="F260" i="51"/>
  <c r="G260" i="51" s="1"/>
  <c r="F261" i="51"/>
  <c r="G261" i="51" s="1"/>
  <c r="F262" i="51"/>
  <c r="G262" i="51" s="1"/>
  <c r="D22" i="7"/>
  <c r="F264" i="51"/>
  <c r="G264" i="51" s="1"/>
  <c r="F265" i="51"/>
  <c r="G265" i="51" s="1"/>
  <c r="F266" i="51"/>
  <c r="G266" i="51" s="1"/>
  <c r="D23" i="7"/>
  <c r="F268" i="51"/>
  <c r="G268" i="51" s="1"/>
  <c r="F269" i="51"/>
  <c r="G269" i="51" s="1"/>
  <c r="D24" i="7"/>
  <c r="F253" i="52"/>
  <c r="G253" i="52" s="1"/>
  <c r="F254" i="52"/>
  <c r="G254" i="52" s="1"/>
  <c r="F255" i="52"/>
  <c r="G255" i="52" s="1"/>
  <c r="F256" i="52"/>
  <c r="G256" i="52" s="1"/>
  <c r="F257" i="52"/>
  <c r="G257" i="52" s="1"/>
  <c r="F271" i="51"/>
  <c r="G271" i="51" s="1"/>
  <c r="F272" i="51"/>
  <c r="G272" i="51" s="1"/>
  <c r="F273" i="51"/>
  <c r="G273" i="51" s="1"/>
  <c r="F275" i="51"/>
  <c r="G275" i="51" s="1"/>
  <c r="F276" i="51"/>
  <c r="G276" i="51" s="1"/>
  <c r="F277" i="51"/>
  <c r="G277" i="51" s="1"/>
  <c r="F278" i="51"/>
  <c r="G278" i="51" s="1"/>
  <c r="F279" i="51"/>
  <c r="G279" i="51" s="1"/>
  <c r="F280" i="51"/>
  <c r="G280" i="51" s="1"/>
  <c r="F281" i="51"/>
  <c r="G281" i="51" s="1"/>
  <c r="F282" i="51"/>
  <c r="G282" i="51" s="1"/>
  <c r="F283" i="51"/>
  <c r="G283" i="51" s="1"/>
  <c r="F284" i="51"/>
  <c r="G284" i="51" s="1"/>
  <c r="F285" i="51"/>
  <c r="G285" i="51" s="1"/>
  <c r="F286" i="51"/>
  <c r="G286" i="51" s="1"/>
  <c r="F287" i="51"/>
  <c r="G287" i="51" s="1"/>
  <c r="F288" i="51"/>
  <c r="G288" i="51" s="1"/>
  <c r="F289" i="51"/>
  <c r="G289" i="51" s="1"/>
  <c r="F290" i="51"/>
  <c r="G290" i="51" s="1"/>
  <c r="F291" i="51"/>
  <c r="G291" i="51" s="1"/>
  <c r="F292" i="51"/>
  <c r="G292" i="51" s="1"/>
  <c r="D25" i="7"/>
  <c r="F259" i="52"/>
  <c r="G259" i="52" s="1"/>
  <c r="F294" i="51"/>
  <c r="G294" i="51" s="1"/>
  <c r="F295" i="51"/>
  <c r="G295" i="51" s="1"/>
  <c r="F296" i="51"/>
  <c r="G296" i="51" s="1"/>
  <c r="F297" i="51"/>
  <c r="G297" i="51" s="1"/>
  <c r="F300" i="51"/>
  <c r="G300" i="51" s="1"/>
  <c r="F301" i="51"/>
  <c r="G301" i="51" s="1"/>
  <c r="D26" i="7"/>
  <c r="F303" i="51"/>
  <c r="G303" i="51" s="1"/>
  <c r="F304" i="51"/>
  <c r="G304" i="51" s="1"/>
  <c r="F305" i="51"/>
  <c r="G305" i="51" s="1"/>
  <c r="F313" i="51"/>
  <c r="G313" i="51" s="1"/>
  <c r="F315" i="51"/>
  <c r="G315" i="51" s="1"/>
  <c r="D27" i="7"/>
  <c r="F317" i="51"/>
  <c r="G317" i="51" s="1"/>
  <c r="F318" i="51"/>
  <c r="G318" i="51" s="1"/>
  <c r="F319" i="51"/>
  <c r="G319" i="51" s="1"/>
  <c r="D28" i="7"/>
  <c r="F261" i="52"/>
  <c r="G261" i="52" s="1"/>
  <c r="F262" i="52"/>
  <c r="G262" i="52" s="1"/>
  <c r="F263" i="52"/>
  <c r="G263" i="52" s="1"/>
  <c r="F264" i="52"/>
  <c r="G264" i="52" s="1"/>
  <c r="F265" i="52"/>
  <c r="G265" i="52" s="1"/>
  <c r="F266" i="52"/>
  <c r="G266" i="52" s="1"/>
  <c r="F267" i="52"/>
  <c r="G267" i="52" s="1"/>
  <c r="F268" i="52"/>
  <c r="G268" i="52" s="1"/>
  <c r="F269" i="52"/>
  <c r="G269" i="52" s="1"/>
  <c r="F270" i="52"/>
  <c r="G270" i="52" s="1"/>
  <c r="F271" i="52"/>
  <c r="G271" i="52" s="1"/>
  <c r="F272" i="52"/>
  <c r="G272" i="52" s="1"/>
  <c r="F273" i="52"/>
  <c r="G273" i="52" s="1"/>
  <c r="F274" i="52"/>
  <c r="G274" i="52" s="1"/>
  <c r="F275" i="52"/>
  <c r="G275" i="52" s="1"/>
  <c r="F276" i="52"/>
  <c r="G276" i="52" s="1"/>
  <c r="F277" i="52"/>
  <c r="G277" i="52" s="1"/>
  <c r="F278" i="52"/>
  <c r="G278" i="52" s="1"/>
  <c r="F279" i="52"/>
  <c r="G279" i="52" s="1"/>
  <c r="F280" i="52"/>
  <c r="G280" i="52" s="1"/>
  <c r="F281" i="52"/>
  <c r="G281" i="52" s="1"/>
  <c r="F282" i="52"/>
  <c r="G282" i="52" s="1"/>
  <c r="F283" i="52"/>
  <c r="G283" i="52" s="1"/>
  <c r="F284" i="52"/>
  <c r="G284" i="52" s="1"/>
  <c r="F285" i="52"/>
  <c r="G285" i="52" s="1"/>
  <c r="F286" i="52"/>
  <c r="G286" i="52" s="1"/>
  <c r="F287" i="52"/>
  <c r="G287" i="52" s="1"/>
  <c r="F288" i="52"/>
  <c r="G288" i="52" s="1"/>
  <c r="F289" i="52"/>
  <c r="G289" i="52" s="1"/>
  <c r="F290" i="52"/>
  <c r="G290" i="52" s="1"/>
  <c r="F291" i="52"/>
  <c r="G291" i="52" s="1"/>
  <c r="F321" i="51"/>
  <c r="G321" i="51" s="1"/>
  <c r="F322" i="51"/>
  <c r="G322" i="51" s="1"/>
  <c r="F323" i="51"/>
  <c r="G323" i="51" s="1"/>
  <c r="F324" i="51"/>
  <c r="G324" i="51" s="1"/>
  <c r="F325" i="51"/>
  <c r="G325" i="51" s="1"/>
  <c r="F326" i="51"/>
  <c r="G326" i="51" s="1"/>
  <c r="F327" i="51"/>
  <c r="G327" i="51" s="1"/>
  <c r="F328" i="51"/>
  <c r="G328" i="51" s="1"/>
  <c r="F329" i="51"/>
  <c r="G329" i="51" s="1"/>
  <c r="F330" i="51"/>
  <c r="G330" i="51" s="1"/>
  <c r="F331" i="51"/>
  <c r="G331" i="51" s="1"/>
  <c r="F332" i="51"/>
  <c r="G332" i="51" s="1"/>
  <c r="F333" i="51"/>
  <c r="G333" i="51" s="1"/>
  <c r="F334" i="51"/>
  <c r="G334" i="51" s="1"/>
  <c r="F335" i="51"/>
  <c r="G335" i="51" s="1"/>
  <c r="F336" i="51"/>
  <c r="G336" i="51" s="1"/>
  <c r="F337" i="51"/>
  <c r="G337" i="51" s="1"/>
  <c r="F338" i="51"/>
  <c r="G338" i="51" s="1"/>
  <c r="F339" i="51"/>
  <c r="G339" i="51" s="1"/>
  <c r="F340" i="51"/>
  <c r="G340" i="51" s="1"/>
  <c r="F341" i="51"/>
  <c r="G341" i="51" s="1"/>
  <c r="F342" i="51"/>
  <c r="G342" i="51" s="1"/>
  <c r="F343" i="51"/>
  <c r="G343" i="51" s="1"/>
  <c r="F344" i="51"/>
  <c r="G344" i="51" s="1"/>
  <c r="F345" i="51"/>
  <c r="G345" i="51" s="1"/>
  <c r="F346" i="51"/>
  <c r="G346" i="51" s="1"/>
  <c r="F347" i="51"/>
  <c r="G347" i="51" s="1"/>
  <c r="F348" i="51"/>
  <c r="G348" i="51" s="1"/>
  <c r="F349" i="51"/>
  <c r="G349" i="51" s="1"/>
  <c r="F350" i="51"/>
  <c r="G350" i="51" s="1"/>
  <c r="D30" i="7"/>
  <c r="F306" i="52"/>
  <c r="G306" i="52" s="1"/>
  <c r="F307" i="52"/>
  <c r="G307" i="52" s="1"/>
  <c r="F308" i="52"/>
  <c r="G308" i="52" s="1"/>
  <c r="F309" i="52"/>
  <c r="G309" i="52" s="1"/>
  <c r="F310" i="52"/>
  <c r="G310" i="52" s="1"/>
  <c r="F311" i="52"/>
  <c r="G311" i="52" s="1"/>
  <c r="F312" i="52"/>
  <c r="G312" i="52" s="1"/>
  <c r="F313" i="52"/>
  <c r="G313" i="52" s="1"/>
  <c r="F314" i="52"/>
  <c r="G314" i="52" s="1"/>
  <c r="F315" i="52"/>
  <c r="G315" i="52" s="1"/>
  <c r="F316" i="52"/>
  <c r="G316" i="52" s="1"/>
  <c r="F317" i="52"/>
  <c r="G317" i="52" s="1"/>
  <c r="F318" i="52"/>
  <c r="G318" i="52" s="1"/>
  <c r="F319" i="52"/>
  <c r="G319" i="52" s="1"/>
  <c r="F320" i="52"/>
  <c r="G320" i="52" s="1"/>
  <c r="F321" i="52"/>
  <c r="G321" i="52" s="1"/>
  <c r="F322" i="52"/>
  <c r="G322" i="52" s="1"/>
  <c r="F323" i="52"/>
  <c r="G323" i="52" s="1"/>
  <c r="F324" i="52"/>
  <c r="G324" i="52" s="1"/>
  <c r="F325" i="52"/>
  <c r="G325" i="52" s="1"/>
  <c r="F326" i="52"/>
  <c r="G326" i="52" s="1"/>
  <c r="F327" i="52"/>
  <c r="G327" i="52" s="1"/>
  <c r="F328" i="52"/>
  <c r="G328" i="52" s="1"/>
  <c r="F329" i="52"/>
  <c r="G329" i="52" s="1"/>
  <c r="F330" i="52"/>
  <c r="G330" i="52" s="1"/>
  <c r="F331" i="52"/>
  <c r="G331" i="52" s="1"/>
  <c r="F332" i="52"/>
  <c r="G332" i="52" s="1"/>
  <c r="F333" i="52"/>
  <c r="G333" i="52" s="1"/>
  <c r="F334" i="52"/>
  <c r="G334" i="52" s="1"/>
  <c r="F335" i="52"/>
  <c r="G335" i="52" s="1"/>
  <c r="F336" i="52"/>
  <c r="G336" i="52" s="1"/>
  <c r="F337" i="52"/>
  <c r="F338" i="52"/>
  <c r="F339" i="52"/>
  <c r="F340" i="52"/>
  <c r="G340" i="52" s="1"/>
  <c r="F341" i="52"/>
  <c r="G341" i="52" s="1"/>
  <c r="F342" i="52"/>
  <c r="G342" i="52" s="1"/>
  <c r="F343" i="52"/>
  <c r="F344" i="52"/>
  <c r="F345" i="52"/>
  <c r="F346" i="52"/>
  <c r="F347" i="52"/>
  <c r="F348" i="52"/>
  <c r="G348" i="52" s="1"/>
  <c r="F349" i="52"/>
  <c r="G349" i="52" s="1"/>
  <c r="F350" i="52"/>
  <c r="G350" i="52" s="1"/>
  <c r="F351" i="52"/>
  <c r="G351" i="52" s="1"/>
  <c r="F352" i="52"/>
  <c r="G352" i="52" s="1"/>
  <c r="F353" i="52"/>
  <c r="G353" i="52" s="1"/>
  <c r="F354" i="52"/>
  <c r="G354" i="52" s="1"/>
  <c r="F355" i="52"/>
  <c r="G355" i="52" s="1"/>
  <c r="F356" i="52"/>
  <c r="G356" i="52" s="1"/>
  <c r="F357" i="52"/>
  <c r="G357" i="52" s="1"/>
  <c r="F358" i="52"/>
  <c r="G358" i="52" s="1"/>
  <c r="F359" i="52"/>
  <c r="G359" i="52" s="1"/>
  <c r="F360" i="52"/>
  <c r="G360" i="52" s="1"/>
  <c r="F361" i="52"/>
  <c r="G361" i="52" s="1"/>
  <c r="F362" i="52"/>
  <c r="G362" i="52" s="1"/>
  <c r="F363" i="52"/>
  <c r="G363" i="52" s="1"/>
  <c r="F364" i="52"/>
  <c r="G364" i="52" s="1"/>
  <c r="F365" i="52"/>
  <c r="G365" i="52" s="1"/>
  <c r="F366" i="52"/>
  <c r="G366" i="52" s="1"/>
  <c r="F367" i="52"/>
  <c r="G367" i="52" s="1"/>
  <c r="F368" i="52"/>
  <c r="G368" i="52" s="1"/>
  <c r="F369" i="52"/>
  <c r="G369" i="52" s="1"/>
  <c r="F370" i="52"/>
  <c r="G370" i="52" s="1"/>
  <c r="F371" i="52"/>
  <c r="G371" i="52" s="1"/>
  <c r="F372" i="52"/>
  <c r="G372" i="52" s="1"/>
  <c r="F373" i="52"/>
  <c r="G373" i="52" s="1"/>
  <c r="F374" i="52"/>
  <c r="G374" i="52" s="1"/>
  <c r="F375" i="52"/>
  <c r="G375" i="52" s="1"/>
  <c r="F368" i="51"/>
  <c r="G368" i="51" s="1"/>
  <c r="F369" i="51"/>
  <c r="G369" i="51" s="1"/>
  <c r="F370" i="51"/>
  <c r="G370" i="51" s="1"/>
  <c r="F371" i="51"/>
  <c r="G371" i="51" s="1"/>
  <c r="F372" i="51"/>
  <c r="G372" i="51" s="1"/>
  <c r="D31" i="7"/>
  <c r="F464" i="52"/>
  <c r="G464" i="52" s="1"/>
  <c r="F465" i="52"/>
  <c r="G465" i="52" s="1"/>
  <c r="F466" i="52"/>
  <c r="G466" i="52" s="1"/>
  <c r="F467" i="52"/>
  <c r="G467" i="52" s="1"/>
  <c r="F468" i="52"/>
  <c r="G468" i="52" s="1"/>
  <c r="F469" i="52"/>
  <c r="G469" i="52" s="1"/>
  <c r="F470" i="52"/>
  <c r="G470" i="52" s="1"/>
  <c r="F471" i="52"/>
  <c r="G471" i="52" s="1"/>
  <c r="F472" i="52"/>
  <c r="G472" i="52" s="1"/>
  <c r="F473" i="52"/>
  <c r="G473" i="52" s="1"/>
  <c r="F474" i="52"/>
  <c r="G474" i="52" s="1"/>
  <c r="F475" i="52"/>
  <c r="G475" i="52" s="1"/>
  <c r="F476" i="52"/>
  <c r="G476" i="52" s="1"/>
  <c r="F477" i="52"/>
  <c r="G477" i="52" s="1"/>
  <c r="F478" i="52"/>
  <c r="G478" i="52" s="1"/>
  <c r="F396" i="51"/>
  <c r="G396" i="51" s="1"/>
  <c r="F397" i="51"/>
  <c r="G397" i="51" s="1"/>
  <c r="F398" i="51"/>
  <c r="G398" i="51" s="1"/>
  <c r="F399" i="51"/>
  <c r="G399" i="51" s="1"/>
  <c r="F400" i="51"/>
  <c r="G400" i="51" s="1"/>
  <c r="F401" i="51"/>
  <c r="G401" i="51" s="1"/>
  <c r="F402" i="51"/>
  <c r="G402" i="51" s="1"/>
  <c r="F403" i="51"/>
  <c r="G403" i="51" s="1"/>
  <c r="F404" i="51"/>
  <c r="G404" i="51" s="1"/>
  <c r="F405" i="51"/>
  <c r="G405" i="51" s="1"/>
  <c r="D32" i="7"/>
  <c r="F377" i="52"/>
  <c r="G377" i="52" s="1"/>
  <c r="F378" i="52"/>
  <c r="G378" i="52" s="1"/>
  <c r="F379" i="52"/>
  <c r="G379" i="52" s="1"/>
  <c r="F380" i="52"/>
  <c r="G380" i="52" s="1"/>
  <c r="F381" i="52"/>
  <c r="G381" i="52" s="1"/>
  <c r="F382" i="52"/>
  <c r="G382" i="52" s="1"/>
  <c r="F383" i="52"/>
  <c r="G383" i="52" s="1"/>
  <c r="F384" i="52"/>
  <c r="G384" i="52" s="1"/>
  <c r="F385" i="52"/>
  <c r="G385" i="52" s="1"/>
  <c r="F386" i="52"/>
  <c r="G386" i="52" s="1"/>
  <c r="F387" i="52"/>
  <c r="G387" i="52" s="1"/>
  <c r="F388" i="52"/>
  <c r="G388" i="52" s="1"/>
  <c r="F389" i="52"/>
  <c r="G389" i="52" s="1"/>
  <c r="F390" i="52"/>
  <c r="G390" i="52" s="1"/>
  <c r="F391" i="52"/>
  <c r="G391" i="52" s="1"/>
  <c r="F392" i="52"/>
  <c r="G392" i="52" s="1"/>
  <c r="F393" i="52"/>
  <c r="G393" i="52" s="1"/>
  <c r="F394" i="52"/>
  <c r="G394" i="52" s="1"/>
  <c r="F395" i="52"/>
  <c r="G395" i="52" s="1"/>
  <c r="F396" i="52"/>
  <c r="G396" i="52" s="1"/>
  <c r="F397" i="52"/>
  <c r="G397" i="52" s="1"/>
  <c r="F398" i="52"/>
  <c r="G398" i="52" s="1"/>
  <c r="F399" i="52"/>
  <c r="G399" i="52" s="1"/>
  <c r="F400" i="52"/>
  <c r="G400" i="52" s="1"/>
  <c r="F401" i="52"/>
  <c r="G401" i="52" s="1"/>
  <c r="F402" i="52"/>
  <c r="G402" i="52" s="1"/>
  <c r="F403" i="52"/>
  <c r="G403" i="52" s="1"/>
  <c r="F404" i="52"/>
  <c r="G404" i="52" s="1"/>
  <c r="F405" i="52"/>
  <c r="G405" i="52" s="1"/>
  <c r="F406" i="52"/>
  <c r="G406" i="52" s="1"/>
  <c r="F407" i="52"/>
  <c r="G407" i="52" s="1"/>
  <c r="F408" i="52"/>
  <c r="G408" i="52" s="1"/>
  <c r="F409" i="52"/>
  <c r="G409" i="52" s="1"/>
  <c r="F410" i="52"/>
  <c r="G410" i="52" s="1"/>
  <c r="F411" i="52"/>
  <c r="G411" i="52" s="1"/>
  <c r="F412" i="52"/>
  <c r="G412" i="52" s="1"/>
  <c r="F413" i="52"/>
  <c r="G413" i="52" s="1"/>
  <c r="F414" i="52"/>
  <c r="G414" i="52" s="1"/>
  <c r="F415" i="52"/>
  <c r="G415" i="52" s="1"/>
  <c r="F416" i="52"/>
  <c r="G416" i="52" s="1"/>
  <c r="F417" i="52"/>
  <c r="G417" i="52" s="1"/>
  <c r="F418" i="52"/>
  <c r="G418" i="52" s="1"/>
  <c r="F419" i="52"/>
  <c r="G419" i="52" s="1"/>
  <c r="F420" i="52"/>
  <c r="G420" i="52" s="1"/>
  <c r="F421" i="52"/>
  <c r="G421" i="52" s="1"/>
  <c r="F422" i="52"/>
  <c r="G422" i="52" s="1"/>
  <c r="F423" i="52"/>
  <c r="G423" i="52" s="1"/>
  <c r="F424" i="52"/>
  <c r="G424" i="52" s="1"/>
  <c r="F425" i="52"/>
  <c r="G425" i="52" s="1"/>
  <c r="F426" i="52"/>
  <c r="G426" i="52" s="1"/>
  <c r="F427" i="52"/>
  <c r="G427" i="52" s="1"/>
  <c r="F428" i="52"/>
  <c r="G428" i="52" s="1"/>
  <c r="F429" i="52"/>
  <c r="G429" i="52" s="1"/>
  <c r="F430" i="52"/>
  <c r="G430" i="52" s="1"/>
  <c r="F431" i="52"/>
  <c r="G431" i="52" s="1"/>
  <c r="F432" i="52"/>
  <c r="G432" i="52" s="1"/>
  <c r="F433" i="52"/>
  <c r="G433" i="52" s="1"/>
  <c r="F436" i="52"/>
  <c r="G436" i="52" s="1"/>
  <c r="F437" i="52"/>
  <c r="G437" i="52" s="1"/>
  <c r="F374" i="51"/>
  <c r="G374" i="51" s="1"/>
  <c r="D15" i="7"/>
  <c r="D10" i="7"/>
  <c r="D8" i="7"/>
  <c r="D7" i="7"/>
  <c r="E16" i="7"/>
  <c r="F180" i="51" l="1"/>
  <c r="G180" i="51" s="1"/>
  <c r="F173" i="51"/>
  <c r="G173" i="51" s="1"/>
  <c r="F298" i="52"/>
  <c r="G298" i="52" s="1"/>
  <c r="F157" i="51"/>
  <c r="G157" i="51" s="1"/>
  <c r="F158" i="51"/>
  <c r="G158" i="51" s="1"/>
  <c r="F194" i="52"/>
  <c r="G194" i="52" s="1"/>
  <c r="F182" i="51"/>
  <c r="G182" i="51" s="1"/>
  <c r="F179" i="51"/>
  <c r="G179" i="51" s="1"/>
  <c r="F193" i="52"/>
  <c r="G193" i="52" s="1"/>
  <c r="F181" i="51"/>
  <c r="G181" i="51" s="1"/>
  <c r="F175" i="51"/>
  <c r="G175" i="51" s="1"/>
  <c r="F190" i="52"/>
  <c r="G190" i="52" s="1"/>
  <c r="F192" i="52"/>
  <c r="G192" i="52" s="1"/>
  <c r="F176" i="51"/>
  <c r="G176" i="51" s="1"/>
  <c r="F172" i="51"/>
  <c r="G172" i="51" s="1"/>
  <c r="F191" i="52"/>
  <c r="G191" i="52" s="1"/>
  <c r="F166" i="51"/>
  <c r="G166" i="51" s="1"/>
  <c r="F165" i="51"/>
  <c r="G165" i="51" s="1"/>
  <c r="F178" i="51"/>
  <c r="G178" i="51" s="1"/>
  <c r="F163" i="51"/>
  <c r="G163" i="51" s="1"/>
  <c r="F183" i="51"/>
  <c r="G183" i="51" s="1"/>
  <c r="F354" i="51"/>
  <c r="G354" i="51" s="1"/>
  <c r="F295" i="52"/>
  <c r="G295" i="52" s="1"/>
  <c r="F177" i="51"/>
  <c r="G177" i="51" s="1"/>
  <c r="F174" i="51"/>
  <c r="G174" i="51" s="1"/>
  <c r="F164" i="51"/>
  <c r="G164" i="51" s="1"/>
  <c r="F171" i="51"/>
  <c r="G171" i="51" s="1"/>
  <c r="F167" i="51"/>
  <c r="G167" i="51" s="1"/>
  <c r="F159" i="51"/>
  <c r="G159" i="51" s="1"/>
  <c r="F169" i="51"/>
  <c r="G169" i="51" s="1"/>
  <c r="F161" i="51"/>
  <c r="G161" i="51" s="1"/>
  <c r="D18" i="7"/>
  <c r="F160" i="51"/>
  <c r="G160" i="51" s="1"/>
  <c r="F168" i="51"/>
  <c r="G168" i="51" s="1"/>
  <c r="F162" i="51"/>
  <c r="G162" i="51" s="1"/>
  <c r="F170" i="51"/>
  <c r="G170" i="51" s="1"/>
  <c r="D16" i="36"/>
  <c r="F361" i="51"/>
  <c r="G361" i="51" s="1"/>
  <c r="F356" i="51"/>
  <c r="G356" i="51" s="1"/>
  <c r="F302" i="52"/>
  <c r="G302" i="52" s="1"/>
  <c r="F297" i="52"/>
  <c r="G297" i="52" s="1"/>
  <c r="F360" i="51"/>
  <c r="G360" i="51" s="1"/>
  <c r="F355" i="51"/>
  <c r="G355" i="51" s="1"/>
  <c r="F296" i="52"/>
  <c r="G296" i="52" s="1"/>
  <c r="F366" i="51"/>
  <c r="G366" i="51" s="1"/>
  <c r="F353" i="51"/>
  <c r="G353" i="51" s="1"/>
  <c r="F301" i="52"/>
  <c r="G301" i="52" s="1"/>
  <c r="F294" i="52"/>
  <c r="G294" i="52" s="1"/>
  <c r="C19" i="7"/>
  <c r="F190" i="51" s="1"/>
  <c r="G190" i="51" s="1"/>
  <c r="D16" i="46"/>
  <c r="F365" i="51"/>
  <c r="G365" i="51" s="1"/>
  <c r="F293" i="52"/>
  <c r="G293" i="52" s="1"/>
  <c r="F364" i="51"/>
  <c r="G364" i="51" s="1"/>
  <c r="F359" i="51"/>
  <c r="G359" i="51" s="1"/>
  <c r="F352" i="51"/>
  <c r="G352" i="51" s="1"/>
  <c r="F300" i="52"/>
  <c r="G300" i="52" s="1"/>
  <c r="D29" i="7"/>
  <c r="F363" i="51"/>
  <c r="G363" i="51" s="1"/>
  <c r="F358" i="51"/>
  <c r="G358" i="51" s="1"/>
  <c r="F304" i="52"/>
  <c r="G304" i="52" s="1"/>
  <c r="F299" i="52"/>
  <c r="G299" i="52" s="1"/>
  <c r="F362" i="51"/>
  <c r="G362" i="51" s="1"/>
  <c r="F357" i="51"/>
  <c r="G357" i="51" s="1"/>
  <c r="F303" i="52"/>
  <c r="G303" i="52" s="1"/>
  <c r="G10" i="6"/>
  <c r="D39" i="31" l="1"/>
  <c r="C198" i="52"/>
  <c r="D23" i="31"/>
  <c r="E186" i="51"/>
  <c r="D186" i="51" s="1"/>
  <c r="D29" i="31"/>
  <c r="C192" i="51"/>
  <c r="E192" i="51" s="1"/>
  <c r="D192" i="51" s="1"/>
  <c r="D26" i="31"/>
  <c r="C189" i="51"/>
  <c r="E189" i="51" s="1"/>
  <c r="D189" i="51" s="1"/>
  <c r="D32" i="31"/>
  <c r="E195" i="51"/>
  <c r="D195" i="51" s="1"/>
  <c r="D38" i="31"/>
  <c r="C197" i="52"/>
  <c r="D22" i="31"/>
  <c r="E185" i="51"/>
  <c r="D185" i="51" s="1"/>
  <c r="D30" i="31"/>
  <c r="C193" i="51"/>
  <c r="E193" i="51" s="1"/>
  <c r="D193" i="51" s="1"/>
  <c r="D31" i="31"/>
  <c r="C194" i="51"/>
  <c r="E194" i="51" s="1"/>
  <c r="D194" i="51" s="1"/>
  <c r="D24" i="31"/>
  <c r="C187" i="51"/>
  <c r="E187" i="51" s="1"/>
  <c r="D187" i="51" s="1"/>
  <c r="D25" i="31"/>
  <c r="C188" i="51"/>
  <c r="E188" i="51" s="1"/>
  <c r="D188" i="51" s="1"/>
  <c r="D33" i="31"/>
  <c r="C196" i="51"/>
  <c r="E196" i="51" s="1"/>
  <c r="D196" i="51" s="1"/>
  <c r="F196" i="52"/>
  <c r="F192" i="51"/>
  <c r="F197" i="52"/>
  <c r="F185" i="51"/>
  <c r="F193" i="51"/>
  <c r="F198" i="52"/>
  <c r="F186" i="51"/>
  <c r="F194" i="51"/>
  <c r="F187" i="51"/>
  <c r="F195" i="51"/>
  <c r="F188" i="51"/>
  <c r="F196" i="51"/>
  <c r="F189" i="51"/>
  <c r="D19" i="7"/>
  <c r="F191" i="51"/>
  <c r="D37" i="31"/>
  <c r="C196" i="52"/>
  <c r="D28" i="31"/>
  <c r="C191" i="51"/>
  <c r="E191" i="51" s="1"/>
  <c r="D191" i="51" s="1"/>
  <c r="F26" i="6"/>
  <c r="F18" i="6"/>
  <c r="F10" i="6"/>
  <c r="F6" i="6"/>
  <c r="G6" i="6"/>
  <c r="G198" i="52" l="1"/>
  <c r="G193" i="51"/>
  <c r="G185" i="51"/>
  <c r="G195" i="51"/>
  <c r="G196" i="51"/>
  <c r="G186" i="51"/>
  <c r="G191" i="51"/>
  <c r="G194" i="51"/>
  <c r="G188" i="51"/>
  <c r="G189" i="51"/>
  <c r="G197" i="52"/>
  <c r="D197" i="52"/>
  <c r="E197" i="52"/>
  <c r="G187" i="51"/>
  <c r="D196" i="52"/>
  <c r="E196" i="52"/>
  <c r="G192" i="51"/>
  <c r="E198" i="52"/>
  <c r="D198" i="52"/>
  <c r="G196" i="52"/>
  <c r="F14" i="6"/>
  <c r="F24" i="19" l="1"/>
  <c r="G24" i="19" s="1"/>
  <c r="E34" i="19"/>
  <c r="E31" i="19"/>
  <c r="E30" i="19"/>
  <c r="E29" i="19"/>
  <c r="E28" i="19"/>
  <c r="E27" i="19"/>
  <c r="E26" i="19"/>
  <c r="E25" i="19"/>
  <c r="E24" i="19"/>
  <c r="E23" i="19"/>
  <c r="E16" i="19"/>
  <c r="E6" i="19"/>
  <c r="E8" i="19"/>
  <c r="E9" i="19"/>
  <c r="E10" i="19"/>
  <c r="E11" i="19"/>
  <c r="E12" i="19"/>
  <c r="E13" i="19"/>
  <c r="E14" i="19"/>
  <c r="E15" i="19"/>
  <c r="E18" i="19"/>
  <c r="E19" i="19"/>
  <c r="E20" i="19"/>
  <c r="E21" i="19"/>
  <c r="E22" i="19"/>
  <c r="E5" i="19"/>
  <c r="D34" i="19"/>
  <c r="D31" i="19"/>
  <c r="D30" i="19"/>
  <c r="D29" i="19"/>
  <c r="D28" i="19"/>
  <c r="D27" i="19"/>
  <c r="D26" i="19"/>
  <c r="D25" i="19"/>
  <c r="D24" i="19"/>
  <c r="D23" i="19"/>
  <c r="D16" i="19"/>
  <c r="D8" i="19"/>
  <c r="D9" i="19"/>
  <c r="D10" i="19"/>
  <c r="D11" i="19"/>
  <c r="D12" i="19"/>
  <c r="D13" i="19"/>
  <c r="D14" i="19"/>
  <c r="D15" i="19"/>
  <c r="D18" i="19"/>
  <c r="D19" i="19"/>
  <c r="D20" i="19"/>
  <c r="D21" i="19"/>
  <c r="D22" i="19"/>
  <c r="D6" i="19"/>
  <c r="D5" i="19"/>
  <c r="F7" i="6" l="1"/>
  <c r="G7" i="6"/>
  <c r="F11" i="6"/>
  <c r="F27" i="6"/>
  <c r="F18" i="7"/>
  <c r="E18" i="7"/>
  <c r="F16" i="19"/>
  <c r="G16" i="19" s="1"/>
  <c r="F21" i="19"/>
  <c r="G21" i="19" s="1"/>
  <c r="E22" i="7"/>
  <c r="G18" i="6"/>
  <c r="G27" i="6"/>
  <c r="G26" i="6"/>
  <c r="G15" i="6"/>
  <c r="G14" i="6"/>
  <c r="F35" i="7"/>
  <c r="F8" i="7"/>
  <c r="F11" i="7"/>
  <c r="F13" i="7"/>
  <c r="F14" i="7"/>
  <c r="F17" i="7"/>
  <c r="F19" i="7"/>
  <c r="F20" i="7"/>
  <c r="F21" i="7"/>
  <c r="F22" i="7"/>
  <c r="F23" i="7"/>
  <c r="F24" i="7"/>
  <c r="F26" i="7"/>
  <c r="F27" i="7"/>
  <c r="F28" i="7"/>
  <c r="F29" i="7"/>
  <c r="F30" i="7"/>
  <c r="F31" i="7"/>
  <c r="F32" i="7"/>
  <c r="F16" i="7"/>
  <c r="F15" i="7"/>
  <c r="F12" i="7"/>
  <c r="F10" i="7"/>
  <c r="F25" i="7"/>
  <c r="F7" i="7"/>
  <c r="E7" i="7"/>
  <c r="E8" i="7"/>
  <c r="E10" i="7"/>
  <c r="E11" i="7"/>
  <c r="E12" i="7"/>
  <c r="E13" i="7"/>
  <c r="E14" i="7"/>
  <c r="E15" i="7"/>
  <c r="E17" i="7"/>
  <c r="E19" i="7"/>
  <c r="E20" i="7"/>
  <c r="E21" i="7"/>
  <c r="E23" i="7"/>
  <c r="E24" i="7"/>
  <c r="E25" i="7"/>
  <c r="E26" i="7"/>
  <c r="E27" i="7"/>
  <c r="E28" i="7"/>
  <c r="E29" i="7"/>
  <c r="E30" i="7"/>
  <c r="E31" i="7"/>
  <c r="E32" i="7"/>
  <c r="E35" i="7"/>
  <c r="F17" i="19" l="1"/>
  <c r="F15" i="6"/>
  <c r="F6" i="19"/>
  <c r="G6" i="19" s="1"/>
  <c r="F10" i="19"/>
  <c r="G10" i="19" s="1"/>
  <c r="F13" i="19"/>
  <c r="G13" i="19" s="1"/>
  <c r="F22" i="19"/>
  <c r="G22" i="19" s="1"/>
  <c r="F26" i="19"/>
  <c r="G26" i="19" s="1"/>
  <c r="F34" i="19"/>
  <c r="G34" i="19" s="1"/>
  <c r="F5" i="19"/>
  <c r="G5" i="19" s="1"/>
  <c r="F8" i="19"/>
  <c r="G8" i="19" s="1"/>
  <c r="F9" i="19"/>
  <c r="G9" i="19" s="1"/>
  <c r="F11" i="19"/>
  <c r="G11" i="19" s="1"/>
  <c r="F12" i="19"/>
  <c r="G12" i="19" s="1"/>
  <c r="F14" i="19"/>
  <c r="G14" i="19" s="1"/>
  <c r="F15" i="19"/>
  <c r="G15" i="19" s="1"/>
  <c r="F18" i="19"/>
  <c r="G18" i="19" s="1"/>
  <c r="F19" i="19"/>
  <c r="G19" i="19" s="1"/>
  <c r="F20" i="19"/>
  <c r="G20" i="19" s="1"/>
  <c r="F23" i="19"/>
  <c r="G23" i="19" s="1"/>
  <c r="F27" i="19"/>
  <c r="G27" i="19" s="1"/>
  <c r="F29" i="19"/>
  <c r="G29" i="19" s="1"/>
  <c r="F31" i="19"/>
  <c r="G31" i="19" s="1"/>
  <c r="F30" i="19"/>
  <c r="G30" i="19" s="1"/>
  <c r="F25" i="19"/>
  <c r="G25" i="19" s="1"/>
  <c r="F28" i="19"/>
  <c r="G28" i="19" s="1"/>
  <c r="E17" i="19" l="1"/>
  <c r="D17" i="19"/>
  <c r="G17" i="19"/>
  <c r="F23" i="6" l="1"/>
  <c r="G23" i="6"/>
  <c r="G22" i="6"/>
  <c r="F22" i="6" l="1"/>
  <c r="G19" i="6"/>
  <c r="G16" i="18"/>
  <c r="AD17" i="50"/>
  <c r="AC17" i="50"/>
  <c r="C224" i="52" l="1"/>
  <c r="G224" i="52" s="1"/>
  <c r="C230" i="52"/>
  <c r="G230" i="52" s="1"/>
  <c r="C221" i="52"/>
  <c r="G221" i="52" s="1"/>
  <c r="C222" i="52"/>
  <c r="C220" i="52"/>
  <c r="G220" i="52" s="1"/>
  <c r="C213" i="52"/>
  <c r="G213" i="52" s="1"/>
  <c r="C207" i="52"/>
  <c r="G207" i="52" s="1"/>
  <c r="C215" i="52"/>
  <c r="C227" i="52"/>
  <c r="G227" i="52" s="1"/>
  <c r="C206" i="52"/>
  <c r="G206" i="52" s="1"/>
  <c r="C231" i="52"/>
  <c r="G231" i="52" s="1"/>
  <c r="C223" i="52"/>
  <c r="C229" i="52"/>
  <c r="G229" i="52" s="1"/>
  <c r="C211" i="52"/>
  <c r="G211" i="52" s="1"/>
  <c r="C208" i="52"/>
  <c r="G208" i="52" s="1"/>
  <c r="C232" i="52"/>
  <c r="G232" i="52" s="1"/>
  <c r="C212" i="52"/>
  <c r="G212" i="52" s="1"/>
  <c r="C203" i="52"/>
  <c r="G203" i="52" s="1"/>
  <c r="C204" i="52"/>
  <c r="G204" i="52" s="1"/>
  <c r="C219" i="52"/>
  <c r="G219" i="52" s="1"/>
  <c r="C210" i="52"/>
  <c r="G210" i="52" s="1"/>
  <c r="C225" i="52"/>
  <c r="G225" i="52" s="1"/>
  <c r="C228" i="52"/>
  <c r="G228" i="52" s="1"/>
  <c r="C226" i="52"/>
  <c r="G226" i="52" s="1"/>
  <c r="C205" i="52"/>
  <c r="C218" i="52"/>
  <c r="G218" i="52" s="1"/>
  <c r="C217" i="52"/>
  <c r="G217" i="52" s="1"/>
  <c r="G223" i="52" l="1"/>
  <c r="G222" i="52"/>
  <c r="G215" i="52"/>
  <c r="G205" i="52"/>
  <c r="D63" i="56" l="1"/>
  <c r="D88" i="56"/>
  <c r="D72" i="56"/>
  <c r="D78" i="56"/>
  <c r="D90" i="56"/>
  <c r="D80" i="56"/>
  <c r="D67" i="56"/>
  <c r="D85" i="56"/>
  <c r="D86" i="56"/>
  <c r="D71" i="56"/>
  <c r="D77" i="56"/>
  <c r="D64" i="56"/>
  <c r="D65" i="56"/>
  <c r="E208" i="52"/>
  <c r="D208" i="52" s="1"/>
  <c r="D91" i="56"/>
  <c r="E220" i="52"/>
  <c r="D220" i="52" s="1"/>
  <c r="D79" i="56"/>
  <c r="E232" i="52"/>
  <c r="D232" i="52" s="1"/>
  <c r="D62" i="56"/>
  <c r="E221" i="52"/>
  <c r="D221" i="52" s="1"/>
  <c r="D70" i="56"/>
  <c r="D87" i="56"/>
  <c r="E228" i="52"/>
  <c r="D228" i="52" s="1"/>
  <c r="D74" i="56"/>
  <c r="E219" i="52"/>
  <c r="D219" i="52" s="1"/>
  <c r="E231" i="52"/>
  <c r="D231" i="52" s="1"/>
  <c r="E206" i="52"/>
  <c r="D206" i="52" s="1"/>
  <c r="E213" i="52"/>
  <c r="D213" i="52" s="1"/>
  <c r="D66" i="56"/>
  <c r="D83" i="56"/>
  <c r="E215" i="52"/>
  <c r="D215" i="52" s="1"/>
  <c r="E203" i="52"/>
  <c r="D203" i="52" s="1"/>
  <c r="D76" i="56"/>
  <c r="E230" i="52"/>
  <c r="D230" i="52" s="1"/>
  <c r="D89" i="56"/>
  <c r="E222" i="52"/>
  <c r="D222" i="52" s="1"/>
  <c r="D81" i="56"/>
  <c r="E226" i="52"/>
  <c r="D226" i="52" s="1"/>
  <c r="E216" i="52"/>
  <c r="D216" i="52" s="1"/>
  <c r="D75" i="56"/>
  <c r="D82" i="56"/>
  <c r="E223" i="52"/>
  <c r="D223" i="52" s="1"/>
  <c r="E204" i="52"/>
  <c r="D204" i="52" s="1"/>
  <c r="D73" i="56"/>
  <c r="E205" i="52"/>
  <c r="D205" i="52" s="1"/>
  <c r="E224" i="52"/>
  <c r="D224" i="52" s="1"/>
  <c r="E227" i="52"/>
  <c r="D227" i="52" s="1"/>
  <c r="E218" i="52"/>
  <c r="D218" i="52" s="1"/>
  <c r="E207" i="52"/>
  <c r="D207" i="52" s="1"/>
  <c r="E217" i="52"/>
  <c r="D217" i="52" s="1"/>
  <c r="E211" i="52"/>
  <c r="D211" i="52" s="1"/>
  <c r="D84" i="56"/>
  <c r="E225" i="52"/>
  <c r="D225" i="52" s="1"/>
  <c r="E212" i="52"/>
  <c r="D212" i="52" s="1"/>
  <c r="E214" i="52"/>
  <c r="D214" i="52" s="1"/>
  <c r="E210" i="52"/>
  <c r="D210" i="52" s="1"/>
  <c r="E229" i="52"/>
  <c r="D229" i="52" s="1"/>
  <c r="E251" i="52"/>
  <c r="D26" i="35"/>
  <c r="D251" i="52" l="1"/>
  <c r="E443" i="52"/>
  <c r="E460" i="52"/>
  <c r="D440" i="52"/>
  <c r="D451" i="52"/>
  <c r="E459" i="52"/>
  <c r="E441" i="52"/>
  <c r="E445" i="52"/>
  <c r="E457" i="52"/>
  <c r="D453" i="52"/>
  <c r="D452" i="52"/>
  <c r="D462" i="52"/>
  <c r="D448" i="52"/>
  <c r="D461" i="52"/>
  <c r="E450" i="52"/>
  <c r="E447" i="52"/>
  <c r="E444" i="52"/>
  <c r="E449" i="52"/>
  <c r="D454" i="52"/>
  <c r="D446" i="52"/>
  <c r="E442" i="52"/>
  <c r="E453" i="52" l="1"/>
  <c r="E462" i="52"/>
  <c r="E454" i="52"/>
  <c r="E452" i="52"/>
  <c r="D449" i="52"/>
  <c r="D443" i="52"/>
  <c r="E448" i="52"/>
  <c r="D459" i="52"/>
  <c r="E440" i="52"/>
  <c r="E446" i="52"/>
  <c r="D444" i="52"/>
  <c r="D442" i="52"/>
  <c r="D457" i="52"/>
  <c r="D450" i="52"/>
  <c r="D445" i="52"/>
  <c r="D447" i="52"/>
  <c r="E451" i="52"/>
  <c r="E461" i="52"/>
  <c r="D460" i="52"/>
  <c r="D441" i="52"/>
  <c r="D16" i="22"/>
  <c r="C9" i="7"/>
  <c r="F15" i="51" l="1"/>
  <c r="G15" i="51" s="1"/>
  <c r="F7" i="19"/>
  <c r="F17" i="51"/>
  <c r="G17" i="51" s="1"/>
  <c r="F12" i="51"/>
  <c r="G12" i="51" s="1"/>
  <c r="F14" i="51"/>
  <c r="G14" i="51" s="1"/>
  <c r="F16" i="51"/>
  <c r="G16" i="51" s="1"/>
  <c r="F13" i="51"/>
  <c r="G13" i="51" s="1"/>
  <c r="D9" i="7"/>
  <c r="E9" i="7" l="1"/>
  <c r="F9" i="7"/>
  <c r="D17" i="22"/>
  <c r="C7" i="9"/>
  <c r="C7" i="19"/>
  <c r="G7" i="19" s="1"/>
  <c r="D18" i="22"/>
  <c r="D7" i="19" l="1"/>
  <c r="E7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S46" authorId="0" shapeId="0" xr:uid="{00000000-0006-0000-0800-000001000000}">
      <text>
        <r>
          <rPr>
            <sz val="10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Wellness fee charged at 12 credits and Student Union at 16. Manual Calculation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last credit charged is less as the max is hit already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1" authorId="0" shapeId="0" xr:uid="{00000000-0006-0000-1500-000001000000}">
      <text>
        <r>
          <rPr>
            <sz val="10"/>
            <rFont val="Arial"/>
            <family val="2"/>
          </rPr>
          <t xml:space="preserve">Kent:
Our combined tuition rate for FY23 included fees of $37.30 + differential of $617.12 + base tuition of $518.61.
</t>
        </r>
      </text>
    </comment>
    <comment ref="A22" authorId="0" shapeId="0" xr:uid="{00000000-0006-0000-1500-000002000000}">
      <text>
        <r>
          <rPr>
            <sz val="10"/>
            <rFont val="Arial"/>
            <family val="2"/>
          </rPr>
          <t>Dean asked not to increase tuition for DBA program; Provost and President agreed.</t>
        </r>
      </text>
    </comment>
    <comment ref="B22" authorId="0" shapeId="0" xr:uid="{00000000-0006-0000-1500-000003000000}">
      <text>
        <r>
          <rPr>
            <sz val="10"/>
            <rFont val="Arial"/>
            <family val="2"/>
          </rPr>
          <t xml:space="preserve">Kent:
Our combined tuition rate for FY23 included fees of $37.30 + differential of $658.67 + base tuition of $520.33. </t>
        </r>
      </text>
    </comment>
    <comment ref="C22" authorId="0" shapeId="0" xr:uid="{09BC55F0-B7B1-40BD-9548-03522327BB0C}">
      <text>
        <r>
          <rPr>
            <b/>
            <sz val="10"/>
            <rFont val="Arial"/>
            <family val="2"/>
          </rPr>
          <t>Author:</t>
        </r>
        <r>
          <rPr>
            <sz val="10"/>
            <rFont val="Arial"/>
            <family val="2"/>
          </rPr>
          <t xml:space="preserve">
FY24: Base $508.59 Diff $670.41 Total $1179
FY25: Base $523.85 Diff 3% decrease to $650.30 Total $1174.15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charge occurs before the full 12th credit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1A00-000001000000}">
      <text>
        <r>
          <rPr>
            <sz val="10"/>
            <rFont val="Arial"/>
            <family val="2"/>
          </rPr>
          <t>Student Union Facilities Fee @ $10.37/credit
Outdoor Campus Recreation Fee @ 2.50/credit
We had to take the Sport Dome figure out to four digits 0.8333 past the decimal point to get the total to match the $164.44 banded amount per term when using 12 credits in the band.</t>
        </r>
      </text>
    </comment>
    <comment ref="D6" authorId="0" shapeId="0" xr:uid="{00000000-0006-0000-1A00-000002000000}">
      <text>
        <r>
          <rPr>
            <sz val="10"/>
            <rFont val="Arial"/>
            <family val="2"/>
          </rPr>
          <t>Student Union Facilities Fee @ $10.43/credit
Outdoor Campus Recreation Fee @ 2.50/credit
We had to take the Sport Dome figure out to four digits 0.8333 past the decimal point to get the total to match the $166.24 banded amount per term when using 12 credits in the band.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tc={4B43F0C1-319A-476A-9253-0DB49E8FCDCA}</author>
  </authors>
  <commentList>
    <comment ref="D15" authorId="0" shapeId="0" xr:uid="{4B43F0C1-319A-476A-9253-0DB49E8FCDCA}">
      <text>
        <t>[Threaded comment]
Your version of Excel allows you to read this threaded comment; however, any edits to it will get removed if the file is opened in a newer version of Excel. Learn more: https://go.microsoft.com/fwlink/?linkid=870924
Comment:
    Revenue fund broken down in formula</t>
      </text>
    </comment>
  </commentList>
</comments>
</file>

<file path=xl/sharedStrings.xml><?xml version="1.0" encoding="utf-8"?>
<sst xmlns="http://schemas.openxmlformats.org/spreadsheetml/2006/main" count="3780" uniqueCount="1308">
  <si>
    <t>Minnesota State</t>
  </si>
  <si>
    <t>Resident Undergraduate Tuition Rates for FY2025</t>
  </si>
  <si>
    <t>Institution</t>
  </si>
  <si>
    <t>FY2024 Tuition Rate Per Credit</t>
  </si>
  <si>
    <t>FY2025 Tuition Rate Per Credit</t>
  </si>
  <si>
    <t>FY2025 $ Increase Per Credit</t>
  </si>
  <si>
    <t>FY2025 Annual Change (30 credits)</t>
  </si>
  <si>
    <t>% Change</t>
  </si>
  <si>
    <t>STATE COLLEGES</t>
  </si>
  <si>
    <t xml:space="preserve"> </t>
  </si>
  <si>
    <t>Alexandria Technical &amp; Community College</t>
  </si>
  <si>
    <t>Anoka-Ramsey Community College</t>
  </si>
  <si>
    <t>Anoka Technical College</t>
  </si>
  <si>
    <t>Central Lakes College</t>
  </si>
  <si>
    <t xml:space="preserve">Century College </t>
  </si>
  <si>
    <t>Dakota County Technical College</t>
  </si>
  <si>
    <t>Fond du Lac Tribal &amp; Community College</t>
  </si>
  <si>
    <t>Hennepin Technical College</t>
  </si>
  <si>
    <t>Inver Hills Community College</t>
  </si>
  <si>
    <t>Lake Superior College</t>
  </si>
  <si>
    <t>Minneapolis College</t>
  </si>
  <si>
    <t>Minnesota North College</t>
  </si>
  <si>
    <t>Minnesota State College Southeast</t>
  </si>
  <si>
    <t>Minnesota State Community &amp; Technical College</t>
  </si>
  <si>
    <t>Minnesota West Community &amp; Technical College</t>
  </si>
  <si>
    <t>Normandale Community College</t>
  </si>
  <si>
    <t>North Hennepin Community College</t>
  </si>
  <si>
    <t>Northland Community &amp; Technical College</t>
  </si>
  <si>
    <t>Northwest Technical College</t>
  </si>
  <si>
    <t>Pine Technical and Community College</t>
  </si>
  <si>
    <t>Ridgewater College</t>
  </si>
  <si>
    <t>Riverland Community College</t>
  </si>
  <si>
    <t>Rochester Community &amp; Technical College</t>
  </si>
  <si>
    <t>Saint Paul College</t>
  </si>
  <si>
    <t>St. Cloud Technical &amp; Community College</t>
  </si>
  <si>
    <t>South Central College</t>
  </si>
  <si>
    <t>STATE UNIVERSITIES</t>
  </si>
  <si>
    <t>Metropolitan State University</t>
  </si>
  <si>
    <t>Financial Planning and Analysis</t>
  </si>
  <si>
    <t>Resident Undergraduate Banded Tuition Rates Per Term for FY2025</t>
  </si>
  <si>
    <t>Tuition Type</t>
  </si>
  <si>
    <t>FY2024 Rate</t>
  </si>
  <si>
    <t>FY2025 Rate</t>
  </si>
  <si>
    <t>FY2025 $ Increase</t>
  </si>
  <si>
    <t>Bemidji State University</t>
  </si>
  <si>
    <t>Each Credit Under 12</t>
  </si>
  <si>
    <t>Banded Rate 12-18 Credits</t>
  </si>
  <si>
    <t>Each Credit over 18</t>
  </si>
  <si>
    <t xml:space="preserve">Minnesota State  </t>
  </si>
  <si>
    <t>University Moorhead</t>
  </si>
  <si>
    <t>Minnesota State University,</t>
  </si>
  <si>
    <r>
      <t xml:space="preserve">Mankato </t>
    </r>
    <r>
      <rPr>
        <sz val="12"/>
        <color rgb="FFFF0000"/>
        <rFont val="Calibri"/>
        <family val="2"/>
        <scheme val="minor"/>
      </rPr>
      <t>(Non-Twin Cities Locations Only)</t>
    </r>
  </si>
  <si>
    <t>St. Cloud State University</t>
  </si>
  <si>
    <t>Southwest Minnesota</t>
  </si>
  <si>
    <t>State University</t>
  </si>
  <si>
    <t>Winona State University</t>
  </si>
  <si>
    <t>Undergrad Program Differential Rates for FY2025 Per Credit</t>
  </si>
  <si>
    <t>FY2024</t>
  </si>
  <si>
    <t>FY2025</t>
  </si>
  <si>
    <t>Program Name</t>
  </si>
  <si>
    <t>Tuition Rate (Base + Differential)</t>
  </si>
  <si>
    <t xml:space="preserve">% Change </t>
  </si>
  <si>
    <t>$ Increase</t>
  </si>
  <si>
    <t>Base Tuition Rate</t>
  </si>
  <si>
    <t>Differential Rate Only</t>
  </si>
  <si>
    <t>Law Enforcement Skills</t>
  </si>
  <si>
    <t>Practical Nursing (PNSG)</t>
  </si>
  <si>
    <t>Nursing (NURS)</t>
  </si>
  <si>
    <t>Nurse Assistant/Home Health Aid (NSGA)</t>
  </si>
  <si>
    <t>Nursing</t>
  </si>
  <si>
    <t>Automotive Electronic Diagnostic Specialist</t>
  </si>
  <si>
    <t>Judicial Reporting/Broadcast Captioning AAS</t>
  </si>
  <si>
    <t>LPN</t>
  </si>
  <si>
    <t>Paramedic</t>
  </si>
  <si>
    <t>Surgical Technologist</t>
  </si>
  <si>
    <t>Welding</t>
  </si>
  <si>
    <t>360 Center of Excellence</t>
  </si>
  <si>
    <t>Art and Design (TADD) on campus</t>
  </si>
  <si>
    <t xml:space="preserve">Biology (BIOL) </t>
  </si>
  <si>
    <t>Chemistry (CHEM/BCMB)</t>
  </si>
  <si>
    <t>Mass Communications Department (MASC)</t>
  </si>
  <si>
    <t xml:space="preserve">Music (MUSC) </t>
  </si>
  <si>
    <t>Nursing (NRSG)</t>
  </si>
  <si>
    <t>Nursing (NRSG pre-licensure)</t>
  </si>
  <si>
    <t>Professional Education; Upper Division (ED/SPED) On Campus</t>
  </si>
  <si>
    <t>Tech Studies: Off- Campus  (TADT and TADD)</t>
  </si>
  <si>
    <t>Tech Studies: On Campus (TADT)</t>
  </si>
  <si>
    <t>AD Nursing</t>
  </si>
  <si>
    <t>Automotive Technology</t>
  </si>
  <si>
    <t>Child Development</t>
  </si>
  <si>
    <t>Criminal Justice</t>
  </si>
  <si>
    <t>Culinary Arts Certificate</t>
  </si>
  <si>
    <t>Dental Assistant</t>
  </si>
  <si>
    <t>Diesel Mechanics</t>
  </si>
  <si>
    <t>Farm Business Management</t>
  </si>
  <si>
    <t>Graphic Design</t>
  </si>
  <si>
    <t>Heavy Equipment</t>
  </si>
  <si>
    <t>Horticulture and Landscape</t>
  </si>
  <si>
    <t>Machine Trades</t>
  </si>
  <si>
    <t>Marine &amp; Power Sports</t>
  </si>
  <si>
    <t>Medical Assistant</t>
  </si>
  <si>
    <t>Nursing Assistant</t>
  </si>
  <si>
    <t>Occupational Skills</t>
  </si>
  <si>
    <t>Practical Nursing</t>
  </si>
  <si>
    <t>Robotics</t>
  </si>
  <si>
    <t>Videography</t>
  </si>
  <si>
    <t>Auto Body Technician</t>
  </si>
  <si>
    <t>Auto Service</t>
  </si>
  <si>
    <t>Cosmetology</t>
  </si>
  <si>
    <t>Dental Assisting</t>
  </si>
  <si>
    <t>Dental Hygiene</t>
  </si>
  <si>
    <t>Emergency Medical Services</t>
  </si>
  <si>
    <t>Facilities Maintenance Engineer</t>
  </si>
  <si>
    <t>Facilities Maintenance Heating, Ventilation, and Air Conditioning</t>
  </si>
  <si>
    <t>Information and Telecommunication Technology</t>
  </si>
  <si>
    <t>Orthotic Practitioner &amp; Prosthetic Practitioner</t>
  </si>
  <si>
    <t>Orthotic Technician &amp; Prosthetic Technician</t>
  </si>
  <si>
    <t>Visual Communication Technology</t>
  </si>
  <si>
    <t>Electrical Construction</t>
  </si>
  <si>
    <t>ELLW Lineman Worker</t>
  </si>
  <si>
    <t>Heavy Construction Equipment Technology</t>
  </si>
  <si>
    <t>Heavy Duty Truck Technology</t>
  </si>
  <si>
    <t>Medical Assisting</t>
  </si>
  <si>
    <t>Transportation Management</t>
  </si>
  <si>
    <t>Veterinary Technician</t>
  </si>
  <si>
    <t>Welding Technology</t>
  </si>
  <si>
    <t>Nursing classes (clinical component)</t>
  </si>
  <si>
    <t>Nursing classes (without clinical comp.)</t>
  </si>
  <si>
    <t>Audio</t>
  </si>
  <si>
    <t>Auto Body</t>
  </si>
  <si>
    <t>Auto Tech</t>
  </si>
  <si>
    <t>Automation Robotics</t>
  </si>
  <si>
    <t>Cabinet Makings and Wood Products</t>
  </si>
  <si>
    <t>Child Dev</t>
  </si>
  <si>
    <t>Culinary</t>
  </si>
  <si>
    <t>Dental Assistant Program</t>
  </si>
  <si>
    <t>Heavy Truck</t>
  </si>
  <si>
    <t>HVAC</t>
  </si>
  <si>
    <t>Interactive Design</t>
  </si>
  <si>
    <t>Machine Tooling</t>
  </si>
  <si>
    <t>Welding and Metal Fabrication</t>
  </si>
  <si>
    <t>CNT - Lower Division</t>
  </si>
  <si>
    <t>CNT - Upper Division</t>
  </si>
  <si>
    <t>Education</t>
  </si>
  <si>
    <t>EMS</t>
  </si>
  <si>
    <t>Human Services</t>
  </si>
  <si>
    <t>360 Center of Excellence courses</t>
  </si>
  <si>
    <t>Aviation Maintenance Technician</t>
  </si>
  <si>
    <t>na</t>
  </si>
  <si>
    <t>Building Construction</t>
  </si>
  <si>
    <t>Civil Engineering Technology</t>
  </si>
  <si>
    <t>Commercial and Residential Wiring</t>
  </si>
  <si>
    <t>Computer Information Systems</t>
  </si>
  <si>
    <t>Electronics/Industrial Controls</t>
  </si>
  <si>
    <t>Engineering CAD</t>
  </si>
  <si>
    <t>Fire Technology</t>
  </si>
  <si>
    <t>Integrated Manufacturing</t>
  </si>
  <si>
    <t>Machine Tool</t>
  </si>
  <si>
    <t>Massage Therapy</t>
  </si>
  <si>
    <t>Media Production</t>
  </si>
  <si>
    <t>Medical Laboratory Technician</t>
  </si>
  <si>
    <t xml:space="preserve">Nursing (NURS) </t>
  </si>
  <si>
    <t>Physical Therapy Assistant</t>
  </si>
  <si>
    <t>Practical Nursing (NUPN)</t>
  </si>
  <si>
    <t xml:space="preserve">Radiological Technician </t>
  </si>
  <si>
    <t>Respiratory Care Practitioner</t>
  </si>
  <si>
    <t>Surgical Technician</t>
  </si>
  <si>
    <t>BS Dental Hygiene</t>
  </si>
  <si>
    <t>BSN Nursing program</t>
  </si>
  <si>
    <t>Chemistry (all CHEM rubric courses except 102, 304)</t>
  </si>
  <si>
    <t>Environmental Science (ESCI)</t>
  </si>
  <si>
    <t>Geology (GEOL)</t>
  </si>
  <si>
    <t>Human Biology (HBIO)</t>
  </si>
  <si>
    <t>Natural Sciences (NSCI)</t>
  </si>
  <si>
    <t>Physics (PHYS)</t>
  </si>
  <si>
    <t>Prior Learning Assessments - UG credit</t>
  </si>
  <si>
    <t>Student Designed Ind. Studies - UG</t>
  </si>
  <si>
    <t>Aircraft Technician</t>
  </si>
  <si>
    <t>Background Check Differential (Community Health Worker (CMHW), Addiction Counseling (COUN), Central Services Technician (CSIP), Dental Assistant (DNTA), Early Childhood Education (ECED), Human Services (HSER), Nursing Assistant/Home Health Aide (NAHA), Pharmacy Technician (PHRM) and Polysomnography Technology (PSOM))</t>
  </si>
  <si>
    <t>Film and Video</t>
  </si>
  <si>
    <t>Film and Video - weekend</t>
  </si>
  <si>
    <t>Nursing - weekend</t>
  </si>
  <si>
    <t xml:space="preserve">Screen Writing </t>
  </si>
  <si>
    <t>Screen Writing - weekend</t>
  </si>
  <si>
    <t>Sound Arts</t>
  </si>
  <si>
    <t>Sound Arts - weekend</t>
  </si>
  <si>
    <t>Weekend and courses (regular)</t>
  </si>
  <si>
    <t>Minnesota North</t>
  </si>
  <si>
    <t>Automotive Technician (Hibbing)</t>
  </si>
  <si>
    <t>Certified Nursing Assistant (off-campus) (Mesabi Range)</t>
  </si>
  <si>
    <t>Culinary Arts (Hibbing)</t>
  </si>
  <si>
    <t>Dental Assistant (Hibbing)</t>
  </si>
  <si>
    <t>Diesel Mechanics/Heavy Equip. Maint. (Hibbing)</t>
  </si>
  <si>
    <t>Electrical Maint. And Construction (Hibbing)</t>
  </si>
  <si>
    <t>Graphic Arts (Mesabi Range)</t>
  </si>
  <si>
    <t>Heating and Cooling Technician (Hibbing)</t>
  </si>
  <si>
    <t>Home Health Aid (Itasca)</t>
  </si>
  <si>
    <t>IMT Millwright (Mesabi Range)</t>
  </si>
  <si>
    <t>Law Enforcement (Hibbing)</t>
  </si>
  <si>
    <t>Law Enforcement Skills:  Off Campus-Mankato (Hibbing)</t>
  </si>
  <si>
    <t>Law Enforcement Skills:  On Campus (Hibbing)</t>
  </si>
  <si>
    <t>Medical Laboratory Technician (Hibbing)</t>
  </si>
  <si>
    <t>Microcomputer Technician (Hibbing)</t>
  </si>
  <si>
    <t>Natural Resources (Itasca)</t>
  </si>
  <si>
    <t>Natural Resources (Vermilion)</t>
  </si>
  <si>
    <t>Nursing (Hibbing)</t>
  </si>
  <si>
    <t>Nursing Assistant (Itasca)</t>
  </si>
  <si>
    <t>Nursing Assistant (Rainy River)</t>
  </si>
  <si>
    <t>Nursing Assistant/Home Health Aide (Hibbing)</t>
  </si>
  <si>
    <t>Paramedic (Mesabi Range)</t>
  </si>
  <si>
    <t>Practical Nursing (Itasca)</t>
  </si>
  <si>
    <t>Practical Nursing (Mesabi)</t>
  </si>
  <si>
    <t>Park Ranger Law Enforcement Academy</t>
  </si>
  <si>
    <t>Veterinary Assistant/Technician (Vermilion)</t>
  </si>
  <si>
    <t>Welding (AWS Certification) (Mesabi Range)</t>
  </si>
  <si>
    <t>Auto Body Collision Technology (ABCT)</t>
  </si>
  <si>
    <t>Automotive Technology (AUTO)</t>
  </si>
  <si>
    <t>Band Instrument Repair (BIRT)</t>
  </si>
  <si>
    <t>Electronics Technology (ELEC)</t>
  </si>
  <si>
    <t>CNC Machine Tool (MACH)</t>
  </si>
  <si>
    <t>Guitar Repair &amp; Building (GRTB)</t>
  </si>
  <si>
    <t>Violin Repair (VLNR)</t>
  </si>
  <si>
    <t>Associate Degree Nursing (NURS)</t>
  </si>
  <si>
    <t>Practical Nursing (HEAL)</t>
  </si>
  <si>
    <t>Radiologic Tech/Science-Radiographer (RADT)</t>
  </si>
  <si>
    <t>Truck Driving (TRDR)</t>
  </si>
  <si>
    <t>Welding Technologies (WELD)</t>
  </si>
  <si>
    <t xml:space="preserve">Cardiovascular Tech </t>
  </si>
  <si>
    <t>Echocardiography Technology</t>
  </si>
  <si>
    <t>Electrical Line worker</t>
  </si>
  <si>
    <t>Nursing LPN</t>
  </si>
  <si>
    <t>Nursing RN</t>
  </si>
  <si>
    <t>Radiology Technician</t>
  </si>
  <si>
    <t>Minnesota State University, Mankato</t>
  </si>
  <si>
    <t>Academic and Behavioral Strategist BS Program (Fully Online)</t>
  </si>
  <si>
    <t>Applied Leadership Studies Program (Fully On-line Program)</t>
  </si>
  <si>
    <t>Business Administration Baccalaureate Completion Program (Fully On-line Program)</t>
  </si>
  <si>
    <t>Communication and Media BS Completion Program (Fully On-line Program)</t>
  </si>
  <si>
    <t>Construction Management Bell Program (Per Credit 1-9 Credits)</t>
  </si>
  <si>
    <t>Construction Management Bell Program Per Semester (Banded Rate at 10-16 Credits)</t>
  </si>
  <si>
    <t>Dental Hygiene Baccalaureate Completion Program (Fully On-line Program)</t>
  </si>
  <si>
    <t>Elementary Education BS Program (Fully On-line Program)</t>
  </si>
  <si>
    <t>Integrated Science and Technology WBL Program (Per Credit 1-11 Credits)</t>
  </si>
  <si>
    <t>Integrated Science and Technology WBL Program Per Semester Banded Rate at 12-18 Credits</t>
  </si>
  <si>
    <t>Iron Range Engineering Bell Program (Per Credit 1-9 Credits)</t>
  </si>
  <si>
    <t>Iron Range Engineering Bell Program Per Semester Banded Rate at 10-16 Credits</t>
  </si>
  <si>
    <t>RN-BS Baccalaureate Completion Program (Fully On-line Program)</t>
  </si>
  <si>
    <t>Software Engineering WBL Program (Per Credit 1-11 Credits)</t>
  </si>
  <si>
    <t>Software Engineering WBL Program Per Semester Banded Rate at 12-18 Credits</t>
  </si>
  <si>
    <t>Minnesota State University Moorhead</t>
  </si>
  <si>
    <t>AEM (Audio Production and Entertainment Management) excluding 261 &amp; 469</t>
  </si>
  <si>
    <t>Animation (ANIM)</t>
  </si>
  <si>
    <t>Astronomy (AST rubric, exclude labs)</t>
  </si>
  <si>
    <t>Astronomy labs (AST)</t>
  </si>
  <si>
    <t>Athletic Training (all AT rubric except 210, 460)</t>
  </si>
  <si>
    <t>BCBT</t>
  </si>
  <si>
    <t>Biology (BIOL rubric, excl cross listed BIOL/CHEM 400, 405, 410)</t>
  </si>
  <si>
    <t>Chemistry (excl cross listed BIOL/CHEM 400, 405, 410 and CHEM 102, 304)</t>
  </si>
  <si>
    <t>Communications (all COMM rubric except 100)</t>
  </si>
  <si>
    <t>Computer Science &amp; Information Systems</t>
  </si>
  <si>
    <t>Construction Management (all CM rubric courses)</t>
  </si>
  <si>
    <t>Environmental Geology (GEOS)</t>
  </si>
  <si>
    <t>Excercise Science (EXS)</t>
  </si>
  <si>
    <t>Film (FILM)</t>
  </si>
  <si>
    <t>Graphic and Interactive Design (GID)</t>
  </si>
  <si>
    <t>HSAD</t>
  </si>
  <si>
    <t>Mathematics (MATH)</t>
  </si>
  <si>
    <t>NURS</t>
  </si>
  <si>
    <t>Operations Management (all OM rubric courses)</t>
  </si>
  <si>
    <t>Paralegal (all PARA rubric courses except 201, 321, 416, 470)</t>
  </si>
  <si>
    <t>Photography (PHO)</t>
  </si>
  <si>
    <t>Physical Education (all PE rubric courses)</t>
  </si>
  <si>
    <t>Physical Science (all PSCI rubric)</t>
  </si>
  <si>
    <t>Physics labs (PHYS)</t>
  </si>
  <si>
    <t>Physics, exclude labs (PHYS)</t>
  </si>
  <si>
    <t>Project Management (all PMGT rubric courses)</t>
  </si>
  <si>
    <t>SPA Music</t>
  </si>
  <si>
    <t>SUST Rubric, Excluding 469, 492</t>
  </si>
  <si>
    <t xml:space="preserve">Theatre </t>
  </si>
  <si>
    <t>Law Enforcement</t>
  </si>
  <si>
    <t>Occupational Therapy Assistant (OTA)</t>
  </si>
  <si>
    <t>Practical Nursing, Associate Degree Nursing</t>
  </si>
  <si>
    <t>Rad Tech</t>
  </si>
  <si>
    <t>Surg Tech</t>
  </si>
  <si>
    <t>Dental (DENH) except DENH 1900</t>
  </si>
  <si>
    <t>Global Career Development Facilitator Program</t>
  </si>
  <si>
    <t>Nursing (NURS) except NURS 1900</t>
  </si>
  <si>
    <t>Architectural Technology &amp; Design</t>
  </si>
  <si>
    <t xml:space="preserve">Aviation </t>
  </si>
  <si>
    <t>Dietetic Technician</t>
  </si>
  <si>
    <t>EMT Basic</t>
  </si>
  <si>
    <t>Fire Fighter-Paramedic</t>
  </si>
  <si>
    <t>GINT-Geospatial Intelligence</t>
  </si>
  <si>
    <t>IMAG Imagery Analyst</t>
  </si>
  <si>
    <t>Nursing Assistant (course HLTH 1110)</t>
  </si>
  <si>
    <t>Occupational Therapy Assistant</t>
  </si>
  <si>
    <t>Para medicine</t>
  </si>
  <si>
    <t>Pharmacy Technology</t>
  </si>
  <si>
    <t>Phlebotomy</t>
  </si>
  <si>
    <t>Physical Therapist Assistant</t>
  </si>
  <si>
    <t>Radiologic Technology</t>
  </si>
  <si>
    <t>Registered Nurse</t>
  </si>
  <si>
    <t>Respiratory Therapist</t>
  </si>
  <si>
    <t>Surgical Technology</t>
  </si>
  <si>
    <t>Unmanned Arial Systems</t>
  </si>
  <si>
    <t xml:space="preserve">Automotive Service Technology </t>
  </si>
  <si>
    <t xml:space="preserve">Construction Electricity </t>
  </si>
  <si>
    <t>Plumbing Technology</t>
  </si>
  <si>
    <t>HART</t>
  </si>
  <si>
    <t>Pine Technical &amp; Community College</t>
  </si>
  <si>
    <t>360 Center of Excellence Consortium Courses CMAE</t>
  </si>
  <si>
    <t>Automation Technology (ETEC)</t>
  </si>
  <si>
    <t>Automotive Technology (ATMP)</t>
  </si>
  <si>
    <t>Construction Technology</t>
  </si>
  <si>
    <t>Cyber Security (CSEC)</t>
  </si>
  <si>
    <t>Early Childhood Development (CDEV)</t>
  </si>
  <si>
    <t>Emergency Medical Services Professional Certificate (EMS)</t>
  </si>
  <si>
    <t>Gunsmithing (GSTP)</t>
  </si>
  <si>
    <t>Manufacturing (MTTP)</t>
  </si>
  <si>
    <t>Network Administration (COCP)</t>
  </si>
  <si>
    <t>Nursing (HEOP, HPPC)</t>
  </si>
  <si>
    <t>Nursing (PRSG, NURS)</t>
  </si>
  <si>
    <t>Welding (WELD)</t>
  </si>
  <si>
    <t>Associated Degree (AD) Nursing Program</t>
  </si>
  <si>
    <t>Practical (PN) Nursing Program</t>
  </si>
  <si>
    <t>Veterinary Technology</t>
  </si>
  <si>
    <t>A.D. Nursing</t>
  </si>
  <si>
    <t>Accounting</t>
  </si>
  <si>
    <t>Agricultural Science</t>
  </si>
  <si>
    <t>Agricultural Business</t>
  </si>
  <si>
    <t>Automobile Services</t>
  </si>
  <si>
    <t>Business &amp; Office/Administrative Support</t>
  </si>
  <si>
    <t>Business Administration</t>
  </si>
  <si>
    <t>Chemistry</t>
  </si>
  <si>
    <t>Cisco Network Associate Program</t>
  </si>
  <si>
    <t>Construction Electrician</t>
  </si>
  <si>
    <t>Diesel</t>
  </si>
  <si>
    <t>Electrical Maintenance Technician</t>
  </si>
  <si>
    <t>English As A Second Language-Academic</t>
  </si>
  <si>
    <t>Food Science Technology</t>
  </si>
  <si>
    <t>Independent Studies</t>
  </si>
  <si>
    <t>Industrial Machining</t>
  </si>
  <si>
    <t>Machining</t>
  </si>
  <si>
    <t>Medical Assistant/Phlebotomy</t>
  </si>
  <si>
    <t>Microsoft Systems Administrator</t>
  </si>
  <si>
    <t>Microsoft Systems Engineer</t>
  </si>
  <si>
    <t>Multimedia</t>
  </si>
  <si>
    <t>Radiography AAS</t>
  </si>
  <si>
    <t>Truck Driving</t>
  </si>
  <si>
    <t>Web Page Design</t>
  </si>
  <si>
    <t>Webmaster</t>
  </si>
  <si>
    <t>Wind Energy</t>
  </si>
  <si>
    <t>Rochester Community and Technical College</t>
  </si>
  <si>
    <t>Automobile Mechanics (AMT)</t>
  </si>
  <si>
    <t xml:space="preserve">Computer Aided Drafting </t>
  </si>
  <si>
    <t>Design and Visual Communications, Gen</t>
  </si>
  <si>
    <t>Emergency Medical Technician</t>
  </si>
  <si>
    <t>Film/Video and Photographic Arts</t>
  </si>
  <si>
    <t>Fine and Studio Art</t>
  </si>
  <si>
    <t>LAWE - Law enforcement</t>
  </si>
  <si>
    <t>LAWE - Law enforcement Skills</t>
  </si>
  <si>
    <t>Nursing AD</t>
  </si>
  <si>
    <t xml:space="preserve">Veterinary Assistant/Technician </t>
  </si>
  <si>
    <t>Pharmacy Tech</t>
  </si>
  <si>
    <t>Pre-Engineering</t>
  </si>
  <si>
    <t>Surgical Tech - NEW</t>
  </si>
  <si>
    <t>Respiratory Therapy</t>
  </si>
  <si>
    <t>FBM</t>
  </si>
  <si>
    <t>Southwest Minnesota State University</t>
  </si>
  <si>
    <t>Biology</t>
  </si>
  <si>
    <t>Culinology Labs</t>
  </si>
  <si>
    <t>Hospitality Labs</t>
  </si>
  <si>
    <t>Intro to Art/Elementary Art</t>
  </si>
  <si>
    <t>Science Labs includes labs in Agronomy, Physics, Exercise Science and Environmental Science</t>
  </si>
  <si>
    <t>Studio Art</t>
  </si>
  <si>
    <t>Accelerated Online Undergrad Programs</t>
  </si>
  <si>
    <t>Art</t>
  </si>
  <si>
    <t>Continuing Studies Undergraduate</t>
  </si>
  <si>
    <t>Correctional Facility Undergraduate Education</t>
  </si>
  <si>
    <t>Mass Communication</t>
  </si>
  <si>
    <t xml:space="preserve">Off Campus North Branch Cohort Undergraduate </t>
  </si>
  <si>
    <t xml:space="preserve">Off Campus Undergraduate </t>
  </si>
  <si>
    <t xml:space="preserve">Off Campus Undergraduate Continuing Education </t>
  </si>
  <si>
    <t>Off Campus Undergraduate ITV Continuing Education</t>
  </si>
  <si>
    <t>Off Campus Workshop Undergraduate</t>
  </si>
  <si>
    <t>Undergraduate Nursing</t>
  </si>
  <si>
    <t>Associate Degree of Nursing</t>
  </si>
  <si>
    <t>Community Para medicine Certificate</t>
  </si>
  <si>
    <t>Invasive Cardiovascular Technology</t>
  </si>
  <si>
    <t>Sonography</t>
  </si>
  <si>
    <t>Composite Materials Engineering Program</t>
  </si>
  <si>
    <t>Offsite Programs</t>
  </si>
  <si>
    <t>Study Abroad Program - Ugrad (up to)</t>
  </si>
  <si>
    <t>Travel Studies Program - Ugrad (up to)</t>
  </si>
  <si>
    <t>Undergraduate Nursing Program</t>
  </si>
  <si>
    <t>Undergrad Course Differential Rates for FY2025 Per Credit</t>
  </si>
  <si>
    <t>Course Name</t>
  </si>
  <si>
    <t>$ Increase Per Credit</t>
  </si>
  <si>
    <t>Differential Rate Only Per Credit</t>
  </si>
  <si>
    <t>CNC Machining Operations I</t>
  </si>
  <si>
    <t>CNC Machining Operations II</t>
  </si>
  <si>
    <t>Firearms/Officer Survival Tactics</t>
  </si>
  <si>
    <t>Milling II</t>
  </si>
  <si>
    <t>Operation of Commercial Vehicle</t>
  </si>
  <si>
    <t>Turning II</t>
  </si>
  <si>
    <t>ENVR 3700 - Natural Resource Management</t>
  </si>
  <si>
    <t>Environmental - Thesis ENVR 4990</t>
  </si>
  <si>
    <t>Geology - Labs (GEOL 1110)</t>
  </si>
  <si>
    <t>Geology - Labs (GEOL 1120)</t>
  </si>
  <si>
    <t>Geology - Labs (GEOL 2110 )</t>
  </si>
  <si>
    <t>Geology - Labs (GEOL 3120)</t>
  </si>
  <si>
    <t>Geology - Labs (GEOL 3500)</t>
  </si>
  <si>
    <t xml:space="preserve">Geology - Labs (GEOL 3600) </t>
  </si>
  <si>
    <t>Geology - Labs (GEOL 4300)</t>
  </si>
  <si>
    <t>PE - Exercise Physiology &amp; Nutrition (PHED 3300)</t>
  </si>
  <si>
    <t>PE - Personal Training:  Strength and Speed (PHED 4160)</t>
  </si>
  <si>
    <t>PE - Athletic Training (PHED 3190)</t>
  </si>
  <si>
    <t>Physics - Lab (PHYS 1101)</t>
  </si>
  <si>
    <t>Physics - Lab (PHYS 1102)</t>
  </si>
  <si>
    <t>Physics - Lab (PHYS 2101)</t>
  </si>
  <si>
    <t>Physics - Lab (PHYS 2102)</t>
  </si>
  <si>
    <t>AMSL 1412 - American Sign Language II</t>
  </si>
  <si>
    <t>AMSL 2412 - American Sign Language IV</t>
  </si>
  <si>
    <t>AMSL 2414 - Conversational ASL</t>
  </si>
  <si>
    <t>ARTS 1487 - Ceramics: Beginning Hand Building</t>
  </si>
  <si>
    <t>ARTS 1488 - Ceramics: Beginning Throwing</t>
  </si>
  <si>
    <t>ARTS 1489 - Intermediate Ceramics</t>
  </si>
  <si>
    <t>ARTS 1596 - Topics In Art</t>
  </si>
  <si>
    <t>BIOL 1404 - Human Biology</t>
  </si>
  <si>
    <t>BIOL 1411 - Concepts of Biology</t>
  </si>
  <si>
    <t>BIOL 1415 - Environmental Biology</t>
  </si>
  <si>
    <t>BIOL 1431 - General Biology I</t>
  </si>
  <si>
    <t>BIOL 1432 - General Biology II</t>
  </si>
  <si>
    <t>BIOL 2411 - Biology of Women</t>
  </si>
  <si>
    <t>BIOL 2417 - General Ecology Lab</t>
  </si>
  <si>
    <t>BIOL 2457 - Microbiology</t>
  </si>
  <si>
    <t>BIOL 2467 - Anatomy &amp; Physiology I</t>
  </si>
  <si>
    <t>BIOL 2468 - Anatomy &amp; Physiology II</t>
  </si>
  <si>
    <t>CHEM 1407 - Life Science Chemistry</t>
  </si>
  <si>
    <t>CHEM 1424 - Chemical Principles I</t>
  </si>
  <si>
    <t>CHEM 1425 - Chemical Principles II</t>
  </si>
  <si>
    <t>CHEM 2472 - Organic Chemistry I</t>
  </si>
  <si>
    <t>CHEM 2473 - Organic Chemistry II</t>
  </si>
  <si>
    <t>CRJU 1125 - Personal Protection Awareness</t>
  </si>
  <si>
    <t>CRJU 2124 - General Evidence and Identification Preparation</t>
  </si>
  <si>
    <t>CRJU 2160 - Use of Force</t>
  </si>
  <si>
    <t>CRJU 2162 - Firearms</t>
  </si>
  <si>
    <t xml:space="preserve">CRJU 2164 - Patrol Practicals </t>
  </si>
  <si>
    <t>CRJU 2166 - Tactical Communications/Relations</t>
  </si>
  <si>
    <t>EMTS 1104 - Rescue Basics</t>
  </si>
  <si>
    <t>EMTS 1106 - Haz Materials Oper.</t>
  </si>
  <si>
    <t>EMTS 1122 - Em. Med Technician</t>
  </si>
  <si>
    <t>EMTS 1124 - Em. Med Response</t>
  </si>
  <si>
    <t>EMTS 1126 - Firefighter I and II</t>
  </si>
  <si>
    <t>EMTS 1128 - EMT Practicum</t>
  </si>
  <si>
    <t>EMTS 1132 - Fire Fighter Practicum</t>
  </si>
  <si>
    <t>ESCI 1405 - Astronomy</t>
  </si>
  <si>
    <t>ESCI 1452 - Oceanography Lab</t>
  </si>
  <si>
    <t>ESCI 1454 - Earth Science and the Environment</t>
  </si>
  <si>
    <t>PHED 1510 - Skiing/Snowboarding</t>
  </si>
  <si>
    <t>PHED 1511 - Adv. Skiing/Snowboarding</t>
  </si>
  <si>
    <t>PHED 1534 - Beginning Golf</t>
  </si>
  <si>
    <t>PHED 1541 - Bowling</t>
  </si>
  <si>
    <t>Century College</t>
  </si>
  <si>
    <t>ART 2032 - Digital Photography</t>
  </si>
  <si>
    <t>Advanced Bowling</t>
  </si>
  <si>
    <t>All Private Music Lessons</t>
  </si>
  <si>
    <t>AMIN 1020 Foundations of American and Anishinabe Elem. Education</t>
  </si>
  <si>
    <t>AMIN 1035 Anishinabe Seasonal Science</t>
  </si>
  <si>
    <t>AMIN 2300 Culturally Responsive Education</t>
  </si>
  <si>
    <t>Application of Nursing</t>
  </si>
  <si>
    <t>ART 1055 Fashion, Fabric Design and Construction</t>
  </si>
  <si>
    <t>Art Design</t>
  </si>
  <si>
    <t>ART/MUSC 1250 Foundations of American and Anishinabe Arts in Educ</t>
  </si>
  <si>
    <t>Aspects of Biology Lab/Lecture</t>
  </si>
  <si>
    <t>Aspects of Inorganic Chemistry Lab/Lecture</t>
  </si>
  <si>
    <t>Beginning Bowling</t>
  </si>
  <si>
    <t>Beginning Downhill Skiing</t>
  </si>
  <si>
    <t>Beginning Golf</t>
  </si>
  <si>
    <t>BIOL 1065</t>
  </si>
  <si>
    <t>Careers in the Criminal Justice System</t>
  </si>
  <si>
    <t>Ceramics</t>
  </si>
  <si>
    <t>Clinical Applications</t>
  </si>
  <si>
    <t>Clinical Foundations</t>
  </si>
  <si>
    <t>Clinical Integration</t>
  </si>
  <si>
    <t>Clinical Syntheses</t>
  </si>
  <si>
    <t>Community CPR</t>
  </si>
  <si>
    <t>Digital Photography</t>
  </si>
  <si>
    <t>Diversity and Intercultural Leadership (SOC 2050)</t>
  </si>
  <si>
    <t>Drawing</t>
  </si>
  <si>
    <t>EDU 3124 - Art Methods</t>
  </si>
  <si>
    <t>Emergency Response/First Responder</t>
  </si>
  <si>
    <t>Environmental Chemistry (CHEM 1020)</t>
  </si>
  <si>
    <t>Environmental Science Lab/Lecture</t>
  </si>
  <si>
    <t>Ethics in Nursing</t>
  </si>
  <si>
    <t>Family Nursing</t>
  </si>
  <si>
    <t>Family Nursing Clinical</t>
  </si>
  <si>
    <t>Food: Safety, Risks &amp; Technology</t>
  </si>
  <si>
    <t>Foundations of Nursing</t>
  </si>
  <si>
    <t>General Biology Lab/Lecture</t>
  </si>
  <si>
    <t>General Chemistry Lab/Lecture</t>
  </si>
  <si>
    <t>Genetics</t>
  </si>
  <si>
    <t>Health Assessment</t>
  </si>
  <si>
    <t>HLTH 1032 Health Care Provider CPR &amp; 1st Aid</t>
  </si>
  <si>
    <t>HLTH 2100 Community Health Wellness w/ Annishinabe Perspective</t>
  </si>
  <si>
    <t>Home Health Aid</t>
  </si>
  <si>
    <t>Human Anatomy and Physiology Lab/Lecture</t>
  </si>
  <si>
    <t>Integration of Nursing</t>
  </si>
  <si>
    <t>Intro to Forensic Biology</t>
  </si>
  <si>
    <t>Intro to Nursing</t>
  </si>
  <si>
    <t>Introduction to Art</t>
  </si>
  <si>
    <t>Leadership, Ethics, Y Diversity in Law Enforcement</t>
  </si>
  <si>
    <t>Mathematics for Medication</t>
  </si>
  <si>
    <t>Medication Admin I</t>
  </si>
  <si>
    <t>Medication Admin II</t>
  </si>
  <si>
    <t>Mental Health Crisis Management (PSYC 2050)</t>
  </si>
  <si>
    <t>Microbiology Lab/Lecture</t>
  </si>
  <si>
    <t>Native Plant Identification</t>
  </si>
  <si>
    <t>NURS and HLTH Courses (except lab and clinical)</t>
  </si>
  <si>
    <t>NURS2130 - Community Clinicals</t>
  </si>
  <si>
    <t>Nursing Interventions</t>
  </si>
  <si>
    <t>Nursing Role Transition</t>
  </si>
  <si>
    <t>Nursing Role Transition Clinical</t>
  </si>
  <si>
    <t>Organic Chemistry Lab/Lecture</t>
  </si>
  <si>
    <t>Painting</t>
  </si>
  <si>
    <t>Patrol Procedures</t>
  </si>
  <si>
    <t>Performance Assessment for Teacher Candidates</t>
  </si>
  <si>
    <t>Personal, Tribal &amp; Comm Health</t>
  </si>
  <si>
    <t>Practical Applications of Criminal Investigations</t>
  </si>
  <si>
    <t>Principals of Ecology Lab/Lecture</t>
  </si>
  <si>
    <t>Psychosocial Nursing</t>
  </si>
  <si>
    <t>SCI 1280 Investigative Science I</t>
  </si>
  <si>
    <t>SCI 1285 Investigative Science II</t>
  </si>
  <si>
    <t>Sculptures</t>
  </si>
  <si>
    <t>Service Learning for Nursing</t>
  </si>
  <si>
    <t>Special Topics</t>
  </si>
  <si>
    <t>Summer Outdoor Activities</t>
  </si>
  <si>
    <t>Synthesis of Nursing</t>
  </si>
  <si>
    <t>Use of Force I: Basic Defense Tactics</t>
  </si>
  <si>
    <t>Use of Force II: Firearms</t>
  </si>
  <si>
    <t>Watercolors</t>
  </si>
  <si>
    <t>Winter Outdoor Activities</t>
  </si>
  <si>
    <t>Emergency Medical Technician - Basic (EMSV 1100)</t>
  </si>
  <si>
    <t>Emergency Vehicle Driving Skills (EMSV 1130)</t>
  </si>
  <si>
    <t>Extrusion Molding Processes I (PLST 2011)</t>
  </si>
  <si>
    <t>Extrusion Molding Processes II (PLST 2017)</t>
  </si>
  <si>
    <t>Health Clinical: Clinical Externship I (DNTL 1321)</t>
  </si>
  <si>
    <t>Health Clinical: Clinical Externship II (DNTL 1325)</t>
  </si>
  <si>
    <t>Health Clinicals: Health Unit Coordinator Internship (HLUC 1200)</t>
  </si>
  <si>
    <t>Health Clinicals: Nursing Assistant/Home Health Aide (NAHA 1002)</t>
  </si>
  <si>
    <t>Health Clinicals: Pharmacy Technician Externship I (PHRM 1080)</t>
  </si>
  <si>
    <t>Health Clinicals: Pharmacy Technician Externship II (PHRM 1090)</t>
  </si>
  <si>
    <t>MAST 2035 Clinical Procedures II; MAST 2041 Practicum</t>
  </si>
  <si>
    <t>Injection Molding Processes I (PLST 2128)</t>
  </si>
  <si>
    <t>Injection Molding Processes II (PLST 2138)</t>
  </si>
  <si>
    <t>Injection Molding Processes III (PLST 2143)</t>
  </si>
  <si>
    <t>Nursing: Fundamentals of Nursing (NURS 1375)</t>
  </si>
  <si>
    <t>Nursing: Medical Surgical Nursing 1 (NUSR 1380)</t>
  </si>
  <si>
    <t>Nursing: Medical Surgical Nursing 2 (NURS 2375)</t>
  </si>
  <si>
    <t xml:space="preserve">Nursing: Transition to Practice (NURS 2380) </t>
  </si>
  <si>
    <t>Public Works (PWRK 1060)</t>
  </si>
  <si>
    <t>Related Mechanical Skills (FMLR 1301)</t>
  </si>
  <si>
    <t>ART 1138</t>
  </si>
  <si>
    <t>ART 1305</t>
  </si>
  <si>
    <t>ART 2100</t>
  </si>
  <si>
    <t xml:space="preserve">ART 2139 </t>
  </si>
  <si>
    <t xml:space="preserve">ART 2140 </t>
  </si>
  <si>
    <t>Nursing Assistant 1400</t>
  </si>
  <si>
    <t>Nursing Assistant 1420</t>
  </si>
  <si>
    <t>PTA 2780</t>
  </si>
  <si>
    <t>CHEM 1020</t>
  </si>
  <si>
    <t>FYST 1010</t>
  </si>
  <si>
    <t>PHED 2100</t>
  </si>
  <si>
    <t>PHLE 1000</t>
  </si>
  <si>
    <t>PHLE 1002</t>
  </si>
  <si>
    <t>EMSV 1275 Wilderness First Responder</t>
  </si>
  <si>
    <t>EMSV 1761 Technical Rescue I</t>
  </si>
  <si>
    <t>EMSV 1762 Technical Rescue II</t>
  </si>
  <si>
    <t>EMSV 1400 Emergency Medical Responder (EMR)</t>
  </si>
  <si>
    <t>EMSV 1490 EMT Bridge</t>
  </si>
  <si>
    <t>BIOL 1201 Introduction to Biology</t>
  </si>
  <si>
    <t>BIOL 2515 Anatomy &amp; Physiology I</t>
  </si>
  <si>
    <t>BIOL 2516 Anatomy &amp; Physiology II</t>
  </si>
  <si>
    <t>Twin Cities Undergraduate Courses (Resident)</t>
  </si>
  <si>
    <t>Twin Cities Undergraduate Courses (Non-Resident)</t>
  </si>
  <si>
    <t>ACCT 280</t>
  </si>
  <si>
    <t>ART: Drawing &amp; Illustration emphasis (ART with suffixes H, L)</t>
  </si>
  <si>
    <t>ART: Ceramics emphasis (ART with suffix A)</t>
  </si>
  <si>
    <t>ART: Painting emphasis (ART with suffix C)</t>
  </si>
  <si>
    <t>ART: Print making/Sculpture/Photography emphasis (ART with suffixes D, E, F, N)</t>
  </si>
  <si>
    <t>ART: Other Studio Arts (ART with no suffix)</t>
  </si>
  <si>
    <t>BIOL/CHEM 400, 405, 410</t>
  </si>
  <si>
    <t>CSIS 320, 365</t>
  </si>
  <si>
    <t>ED 205, 294, 310</t>
  </si>
  <si>
    <t>ED 461V (Student Teaching Abroad)</t>
  </si>
  <si>
    <t>EECE 481V (Student Teaching Abroad)</t>
  </si>
  <si>
    <t>HLTH 110</t>
  </si>
  <si>
    <t>HLTH 125</t>
  </si>
  <si>
    <t>HLTH 327, 335, 340, 412, 465</t>
  </si>
  <si>
    <t>MGMT 260</t>
  </si>
  <si>
    <t>MKTG 270</t>
  </si>
  <si>
    <t>PSY 230</t>
  </si>
  <si>
    <t>PSY 325 (cross tracks to ART 325)</t>
  </si>
  <si>
    <t>PSY 330</t>
  </si>
  <si>
    <t>School of Business (only includes 300- and 400-level courses in the following rubrics: ACCT, BUS, MGMT, MKTG, ENTR)</t>
  </si>
  <si>
    <t>School of Business (only includes 300- and 400-level courses in the FINC rubric)</t>
  </si>
  <si>
    <t>SLHS 320</t>
  </si>
  <si>
    <t>SLHS 421</t>
  </si>
  <si>
    <t>SLHS 446</t>
  </si>
  <si>
    <t>SLHS 427</t>
  </si>
  <si>
    <t>SLHS 473</t>
  </si>
  <si>
    <t>SPED 225</t>
  </si>
  <si>
    <t>STL 474 - Elementary Science Methods</t>
  </si>
  <si>
    <t>WS 300</t>
  </si>
  <si>
    <t>WS 415</t>
  </si>
  <si>
    <t>DEN1105 Oral Radiology II</t>
  </si>
  <si>
    <t>DEN1120 Chairside Assisting I</t>
  </si>
  <si>
    <t>DEN1125 Chairside Assisting II</t>
  </si>
  <si>
    <t>DEN1140 Dental Materials</t>
  </si>
  <si>
    <t>DEN1145 Expanded Functions A</t>
  </si>
  <si>
    <t>DEN1150 Expanded Functions B</t>
  </si>
  <si>
    <t>DEN1155 Extramural Clinicial Exp I</t>
  </si>
  <si>
    <t>HC1175 Nursing Assistant</t>
  </si>
  <si>
    <t>MUSC1140 Piano Lessons</t>
  </si>
  <si>
    <t>MUSC1141 Piano Lessons</t>
  </si>
  <si>
    <t>MUSC1145 Voice Lessons</t>
  </si>
  <si>
    <t>MUSC1146 Voice Lessons</t>
  </si>
  <si>
    <t>MUSC2140 Piano Lessons</t>
  </si>
  <si>
    <t>MUSC2141 Piano Lessons</t>
  </si>
  <si>
    <t>MUSC2145 Voice Lessons</t>
  </si>
  <si>
    <t>MUSC2146 Voice Lessons</t>
  </si>
  <si>
    <t>CRJU 2209</t>
  </si>
  <si>
    <t>CRJU 2019</t>
  </si>
  <si>
    <t>SURT 2212</t>
  </si>
  <si>
    <t>SURT 2216</t>
  </si>
  <si>
    <t>SURT 2220</t>
  </si>
  <si>
    <t xml:space="preserve">BLDG 1108 Metal Fabrication </t>
  </si>
  <si>
    <t>A &amp; P I BIOL 2021</t>
  </si>
  <si>
    <t>A &amp; P II BIOL 2022</t>
  </si>
  <si>
    <t>Advanced Med/Surgical NURS 2010</t>
  </si>
  <si>
    <t>Arc Welding IMMR 1725</t>
  </si>
  <si>
    <t>Basic Firearms LAWE 1115</t>
  </si>
  <si>
    <t>Clinical II RADT 2283</t>
  </si>
  <si>
    <t>Concepts of Nursing NURS 1020</t>
  </si>
  <si>
    <t>Criminal Investigations LAWE 1110</t>
  </si>
  <si>
    <t>Criminal Procedures LAWE 2122</t>
  </si>
  <si>
    <t>Emergency Medical Technician EMER 1200</t>
  </si>
  <si>
    <t>Forensic Biology BIOL 1050</t>
  </si>
  <si>
    <t>Fundamentals of Network Security</t>
  </si>
  <si>
    <t>Fundamentals of Wireless LANs</t>
  </si>
  <si>
    <t>Gas Metal Arc Welding IMMR 2765</t>
  </si>
  <si>
    <t>Gas Tungsten Arc Welding IMMR 2770</t>
  </si>
  <si>
    <t>Gas Welding IMMR 1730</t>
  </si>
  <si>
    <t>General Biology BIOL 1091</t>
  </si>
  <si>
    <t>General Biology BIOL 1092</t>
  </si>
  <si>
    <t>Hser Field Experience I HSER 1101</t>
  </si>
  <si>
    <t>Industry Related Welding DESL 1107</t>
  </si>
  <si>
    <t>Internship I HSER 2200</t>
  </si>
  <si>
    <t>Internship II HSER 2201</t>
  </si>
  <si>
    <t>Internship IV  HSER 2203</t>
  </si>
  <si>
    <t>Intr &amp; Treatment Applications HSER 1103</t>
  </si>
  <si>
    <t>Intro to Radiography RADT 1211</t>
  </si>
  <si>
    <t>Microbiology BIOL 2040</t>
  </si>
  <si>
    <t>Music Private Lessons (MUS 1150-1179 &amp; 2150-2179)</t>
  </si>
  <si>
    <t>Nursing Assistant HCNA 1200</t>
  </si>
  <si>
    <t>Nursing Assistant Practicum HCNA 1101</t>
  </si>
  <si>
    <t>Police Tactics and Procedures LAWE 2130</t>
  </si>
  <si>
    <t>Vehicle Ops LAWE 2140</t>
  </si>
  <si>
    <t>Aviation Pilot AVIA 1210</t>
  </si>
  <si>
    <t>Aviation Pilot AVIA 1211</t>
  </si>
  <si>
    <t>Aviation Pilot AVIA 1320</t>
  </si>
  <si>
    <t>Aviation Pilot AVIA 1321</t>
  </si>
  <si>
    <t>Aviation Pilot AVIA 2250</t>
  </si>
  <si>
    <t>Aviation Pilot AVIA 2251</t>
  </si>
  <si>
    <t>Aviation Pilot AVIA 2610</t>
  </si>
  <si>
    <t>Dental Radiology DS 1300</t>
  </si>
  <si>
    <t xml:space="preserve">Independent Study </t>
  </si>
  <si>
    <t>Surgical Technology (ST) 2122</t>
  </si>
  <si>
    <t>Surgical Technology (ST) 2123</t>
  </si>
  <si>
    <t>Surgical Technology (ST) 2124</t>
  </si>
  <si>
    <t>ARTS 1713 Photography 1</t>
  </si>
  <si>
    <t>ARTS 1714 Photography 2</t>
  </si>
  <si>
    <t>ARTS 1756 Metal Arts</t>
  </si>
  <si>
    <t>ASLS 1411 American Sign Language 1</t>
  </si>
  <si>
    <t>ASLS 1412 American Sign Language 2</t>
  </si>
  <si>
    <t>ASLS 1413 American Sign Language 3</t>
  </si>
  <si>
    <t>ASLS 1414 American Sign Language 4</t>
  </si>
  <si>
    <t>ASLS 1420 ASL Linguistics</t>
  </si>
  <si>
    <t xml:space="preserve">ASLS 1430 Classifiers </t>
  </si>
  <si>
    <t>BIOC 2700 Biochemistry</t>
  </si>
  <si>
    <t>BIOC 2790 BIO/CHEM/ENGR</t>
  </si>
  <si>
    <t>BIOL 1730 Human Body Systems</t>
  </si>
  <si>
    <t>BIOL 1740 General Biology 1</t>
  </si>
  <si>
    <t>BIOL 1745 General Biology 2</t>
  </si>
  <si>
    <t>BIOL 1782 Introduction to Forensic Science</t>
  </si>
  <si>
    <t>BIOL 2721 Human Anatomy and Phys 1</t>
  </si>
  <si>
    <t>BIOL 2722 Human Anatomy and Phys 2</t>
  </si>
  <si>
    <t>BIOL 2750 General Microbiology</t>
  </si>
  <si>
    <t>CHEM 1700 Chemistry Concepts</t>
  </si>
  <si>
    <t>CHEM 1711 Principles of Chemistry 1</t>
  </si>
  <si>
    <t>CHEM 1712 Principles of Chemistry 2</t>
  </si>
  <si>
    <t>CHEM 2720 Organic Chemistry 1</t>
  </si>
  <si>
    <t>CHEM 2721 Organic Chemistry 2</t>
  </si>
  <si>
    <t>CULA 1405 Culinary Arts Foundations 1</t>
  </si>
  <si>
    <t>CULA 1415 Culinary Arts Foundations 2</t>
  </si>
  <si>
    <t>CULA 1435 Butchery and Chacuterie</t>
  </si>
  <si>
    <t>CULA 1445 Food Service Practicum</t>
  </si>
  <si>
    <t>CULA 1505 Contemporary Bake Shop Production</t>
  </si>
  <si>
    <t>CULA 1515 Contemporary Pantry Production</t>
  </si>
  <si>
    <t>CULA 1525 Contemporary Range Production</t>
  </si>
  <si>
    <t>CULA 1545 Contemporary Quick Fare Production</t>
  </si>
  <si>
    <t>CULA 1611 Intro to Baking</t>
  </si>
  <si>
    <t>CULA 1621 Pastry Basics</t>
  </si>
  <si>
    <t>CULA 1631 Introduction to Breads</t>
  </si>
  <si>
    <t>CULA 2105 Applied Restaurant Operations 1</t>
  </si>
  <si>
    <t>CULA 2110 Applied Restaurant Operations 2</t>
  </si>
  <si>
    <t>CULA 2220 Sensory Evaluation &amp; Wine Pairing</t>
  </si>
  <si>
    <t>CULA 2300 Viennoiserie</t>
  </si>
  <si>
    <t>CULA 2310 Entremets &amp; Specialty Cakes</t>
  </si>
  <si>
    <t>CULA 2320 Advanced Decorating &amp; Pastry</t>
  </si>
  <si>
    <t>CULA 2330 Showpieces &amp; Confiserie</t>
  </si>
  <si>
    <t>EAPP 1410 English Pronunciation for Academic and Professional Purposes</t>
  </si>
  <si>
    <t>HLTH 1465 Functional Holistic Nutrition</t>
  </si>
  <si>
    <t>INTP 1512 Consecutive Interpreting 1</t>
  </si>
  <si>
    <t>INTP 1513 Consecutive Interpreting 2</t>
  </si>
  <si>
    <t>INTP 2411 Sign to Voice Interpreting 1</t>
  </si>
  <si>
    <t>INTP 2412 Sign to Voice Interpreting 2</t>
  </si>
  <si>
    <t>INTP 2421 Voice to Sign Interpreting 1</t>
  </si>
  <si>
    <t>INTP 2422 Voice to Sign Interpreting 2</t>
  </si>
  <si>
    <t>INTP 2431 Transliterating 1</t>
  </si>
  <si>
    <t>INTP 2432 Transliterating 2</t>
  </si>
  <si>
    <t>MLDT 1421 Hematology 1</t>
  </si>
  <si>
    <t>MLDT 1422 Hematology 2</t>
  </si>
  <si>
    <t>MLDT 1430 Urinalysis/Body Fluids</t>
  </si>
  <si>
    <t>MLDT 1441 Clinic Chem 1</t>
  </si>
  <si>
    <t>MLDT 1442 Clinic Chem 2</t>
  </si>
  <si>
    <t>MLDT 1446 Phlebotomy</t>
  </si>
  <si>
    <t>MLDT 1510 Immunology</t>
  </si>
  <si>
    <t>MLDT 2400 Mycology/Parasitology</t>
  </si>
  <si>
    <t>MLDT 2410 Immunohematology</t>
  </si>
  <si>
    <t>MLDT 2420 Clinic Microbiology</t>
  </si>
  <si>
    <t>MUSC 1310 Applied Voices</t>
  </si>
  <si>
    <t>MUSC 1320 Applied Piano</t>
  </si>
  <si>
    <t>PHYS 1720 Principles of Physics 1</t>
  </si>
  <si>
    <t>PHYS 1722 Principles of Physics 2</t>
  </si>
  <si>
    <t>PHYS 2700 General Physics 1</t>
  </si>
  <si>
    <t>PHYS 2710 General Physics 2</t>
  </si>
  <si>
    <t>PRNS 1481 Clinical 1</t>
  </si>
  <si>
    <t>PRNS 1482 Clinical 2</t>
  </si>
  <si>
    <t>PRNS 1483 Clinical 3</t>
  </si>
  <si>
    <t>Accounting 2900</t>
  </si>
  <si>
    <t>BIOL 100 Intro to Biology</t>
  </si>
  <si>
    <t>BIOL 101 Intro to Ecology</t>
  </si>
  <si>
    <t>BIOL 115 General Biology 1</t>
  </si>
  <si>
    <t xml:space="preserve">BIOL 116 General Biology 2 </t>
  </si>
  <si>
    <t xml:space="preserve">BIOL 211 Genetic </t>
  </si>
  <si>
    <t>BIOL 220 Human Anatomy</t>
  </si>
  <si>
    <t xml:space="preserve">BIOL 230 Human Physiology </t>
  </si>
  <si>
    <t>BIOL 270 Microbiology</t>
  </si>
  <si>
    <t xml:space="preserve">Capstone CAP 250 AA of Arts </t>
  </si>
  <si>
    <t xml:space="preserve">Carp 1226 Stairway Technology </t>
  </si>
  <si>
    <t xml:space="preserve">Carp 2100 Footings &amp; Foundation </t>
  </si>
  <si>
    <t xml:space="preserve">Carp 2101 Commercial Construction </t>
  </si>
  <si>
    <t>COMP 2452 Information Storage &amp; Mgmt</t>
  </si>
  <si>
    <t>COMP 2453 Virtualization Technologies</t>
  </si>
  <si>
    <t>COMP 2456 Cloud Technologies &amp; Svcs</t>
  </si>
  <si>
    <t>Culn 1103 Culinary Fundamentals 1</t>
  </si>
  <si>
    <t>Culn 1104 Culinary Fundamentals 2</t>
  </si>
  <si>
    <t>Culn 1105 Butchery</t>
  </si>
  <si>
    <t>Culn 1106 World Cuisine &amp; Culturers</t>
  </si>
  <si>
    <t>Culn 1200 Garde Manager</t>
  </si>
  <si>
    <t>Culn 1201 Baking 2</t>
  </si>
  <si>
    <t>Culn 1202 Ala Cart Cooking &amp; Prod</t>
  </si>
  <si>
    <t>Culn 1203 Baking 1</t>
  </si>
  <si>
    <t xml:space="preserve">Culn 1204 Garde Manager 2 </t>
  </si>
  <si>
    <t>Culn 1301 Advanced Culinar</t>
  </si>
  <si>
    <t xml:space="preserve">DA 1814 Chairside DA1 </t>
  </si>
  <si>
    <t xml:space="preserve">DA 1825 Dental Assisting Expanded </t>
  </si>
  <si>
    <t>DA 1828 Nitrous Oxide Sedation</t>
  </si>
  <si>
    <t>GCC 1120 Graphic Software 1</t>
  </si>
  <si>
    <t>GCC 1220 Graphic Software 2</t>
  </si>
  <si>
    <t>GCC 1260 Printing Process</t>
  </si>
  <si>
    <t>GCC 2210 Design &amp; Illustration 2</t>
  </si>
  <si>
    <t>GCC 2261 Production Work Flow 2</t>
  </si>
  <si>
    <t>HCTC 1886 Basic Nursing 101</t>
  </si>
  <si>
    <t>HVAC 2340 - Sheet Metal Ductwork Fabrication</t>
  </si>
  <si>
    <t>ICP 1000 Intro Paramedics</t>
  </si>
  <si>
    <t>ICP 2030 Critical Care 1</t>
  </si>
  <si>
    <t xml:space="preserve">ICP 2050 Field Internship 1 </t>
  </si>
  <si>
    <t>ICP 2060 Field Internship II</t>
  </si>
  <si>
    <t>Marketing MKT 1940 01</t>
  </si>
  <si>
    <t xml:space="preserve">MDLT 1810 Lab Techniques and Orientation </t>
  </si>
  <si>
    <t>MDLT 1825 Urinalysis/Body Fluids</t>
  </si>
  <si>
    <t>MA 2040 Medical Assisting</t>
  </si>
  <si>
    <t xml:space="preserve">NURS 1150 Clinical Foundation </t>
  </si>
  <si>
    <t>NURS 1175 Nursing Interventions</t>
  </si>
  <si>
    <t xml:space="preserve">NURS 1275 Medication Administration </t>
  </si>
  <si>
    <t xml:space="preserve">NURS 1350 Clinical Application </t>
  </si>
  <si>
    <t>NURS 2230 Semester 1 Pharmacology</t>
  </si>
  <si>
    <t>NURS 2240 Semester 1 Fundamental Concepts</t>
  </si>
  <si>
    <t>NURS 2250 Semester 1 Clinical Practice</t>
  </si>
  <si>
    <t>NURS 2275 Semester 1 Skills Lab</t>
  </si>
  <si>
    <t>NURS 2320 Semester 2 Med Surg Basic</t>
  </si>
  <si>
    <t xml:space="preserve">NURS 2350 Semester 2 Clinical Practice </t>
  </si>
  <si>
    <t>NURS 2375 Semester 2 Skills Lab &amp; Pharmacology</t>
  </si>
  <si>
    <t>NURS 2455 Semester 3 Clinical Practice Specialty</t>
  </si>
  <si>
    <t xml:space="preserve">NURS 2550 Semester 4 Clinical Practice </t>
  </si>
  <si>
    <t>SURG 1350 Surgical Clinical</t>
  </si>
  <si>
    <t>SURG 1450 Surgical Clinical</t>
  </si>
  <si>
    <t>Welding 1045</t>
  </si>
  <si>
    <t>Welding 1075 Advance Welding Lab</t>
  </si>
  <si>
    <t>AgEd 220</t>
  </si>
  <si>
    <t>COMP 164</t>
  </si>
  <si>
    <t>COMP 165</t>
  </si>
  <si>
    <t>COMP 166</t>
  </si>
  <si>
    <t>COMP 233</t>
  </si>
  <si>
    <t>COMP 306</t>
  </si>
  <si>
    <t>COMP 324</t>
  </si>
  <si>
    <t>COMP 328</t>
  </si>
  <si>
    <t>COMP 343</t>
  </si>
  <si>
    <t>COMP 351</t>
  </si>
  <si>
    <t>COMP 368</t>
  </si>
  <si>
    <t>COMP 376</t>
  </si>
  <si>
    <t>COMP 377</t>
  </si>
  <si>
    <t>COMP 402</t>
  </si>
  <si>
    <t>COMP 425</t>
  </si>
  <si>
    <t>COMP 486</t>
  </si>
  <si>
    <t>DATA 100</t>
  </si>
  <si>
    <t>DATA 250</t>
  </si>
  <si>
    <t>Hosp. 486: Cruise lines (1 credit course)</t>
  </si>
  <si>
    <t>MBA 510</t>
  </si>
  <si>
    <t>PE 122 Lifetime Activities (3 credit course)</t>
  </si>
  <si>
    <t>PE 144 Adventure Ropes (1 credit course)</t>
  </si>
  <si>
    <t>PE 210 Introduction to Adapted PE (3 cr)</t>
  </si>
  <si>
    <t>Travel Abroad Study Course (3 cr course)</t>
  </si>
  <si>
    <t>HPWT 2502 – Reverse Osmosis Chemistry</t>
  </si>
  <si>
    <t>HPWT 2504 – Reverse Osmosis Principles</t>
  </si>
  <si>
    <t>HPWT 2506 -  Reverse Osmosis (RO) Monitoring</t>
  </si>
  <si>
    <t>HPWT 2510 – Reverse Osmosis (RO) Pretreatment</t>
  </si>
  <si>
    <t>HPWT 2512 – Reverse Osmosis (RO) Biological Control</t>
  </si>
  <si>
    <t>HPWT 2514 – Reverse Osmosis (RO) System Design</t>
  </si>
  <si>
    <t>HPWT 2516 – Reverse Osmosis (RO) System Analysis</t>
  </si>
  <si>
    <t>HPWT 2518 – Ion Exchange (IX) Principles</t>
  </si>
  <si>
    <t>HPWT 2520 – Electro dialysis Reversal (EDR) &amp; Electrode ionization (EDI)</t>
  </si>
  <si>
    <t>HPWT 2522 – Ion Exchange (IX) System Design</t>
  </si>
  <si>
    <t>HPWT 2524 – Ion Exchange (IX) System Analysis</t>
  </si>
  <si>
    <t>HPWT 2526 – Deionized (DI) Water Principles</t>
  </si>
  <si>
    <t>HPWT 2528 – Deionized (DI) Water System Design</t>
  </si>
  <si>
    <t>HPWT 2530 – Deionized (DI) Water System Analysis</t>
  </si>
  <si>
    <t>HPWT 2532 – Deionized (DI) Water Maintenance</t>
  </si>
  <si>
    <t>FY2024 Undergraduate</t>
  </si>
  <si>
    <t>FY2025 Undergraduate</t>
  </si>
  <si>
    <t>FY2024 Graduate</t>
  </si>
  <si>
    <t>FY2025 Graduate</t>
  </si>
  <si>
    <t>Bemidji State University (UG per credit up to 12 credits)*</t>
  </si>
  <si>
    <t>Bemidji State University  (UG 12-18 credits)*</t>
  </si>
  <si>
    <t>no band</t>
  </si>
  <si>
    <t>Bemidji State University  (UG 19+)*</t>
  </si>
  <si>
    <t>Metropolitan State University*</t>
  </si>
  <si>
    <t>Minnesota State University, Mankato (UG 1-11 cr.)</t>
  </si>
  <si>
    <t>Minnesota State University, Mankato (UG Banded 12-18 cr)</t>
  </si>
  <si>
    <t>Minnesota State University, Mankato (UG 19 + cr)</t>
  </si>
  <si>
    <t>Minnesota State University Moorhead  (UG 1-11 cr.) degree seeking*</t>
  </si>
  <si>
    <t>Minnesota State University Moorhead  (UG 12-18 cr.) degree seeking*</t>
  </si>
  <si>
    <t>Minnesota State University Moorhead  (UG 19+ cr.) degree seeking*</t>
  </si>
  <si>
    <t>Minnesota State University Moorhead  (UG 19+ cr.) non-degree seeking</t>
  </si>
  <si>
    <t>Saint Cloud State University (UG 1-11cr.)**</t>
  </si>
  <si>
    <t>Saint Cloud State University (UG 12-18 cr.)**</t>
  </si>
  <si>
    <t>Saint Cloud State University (UG 19 cr.)**</t>
  </si>
  <si>
    <t>Southwest Minnesota State University (UG 1-11 cr.)*</t>
  </si>
  <si>
    <t>Southwest Minnesota State University (UG Banded 12-18 cr)*</t>
  </si>
  <si>
    <t>Southwest Minnesota State University (UG 19+ cr)*</t>
  </si>
  <si>
    <t>Winona State University (UG Banded 12-18 cr.)</t>
  </si>
  <si>
    <t>Winona State University (UG Banded 19+ cr.)</t>
  </si>
  <si>
    <t>Banded tuition is semester based</t>
  </si>
  <si>
    <t>* Rate charged to non-residents is the same rate charged to residents</t>
  </si>
  <si>
    <t>**St. Cloud State University charges resident rates for the following types of students:  international, graduate assistants, athletic/academic talent, alumni legacy, and high achiever.</t>
  </si>
  <si>
    <t>FY2025 Annual Change (20 credits)</t>
  </si>
  <si>
    <t>Metropolitan State University - Nursing (DNP)</t>
  </si>
  <si>
    <t>Metropolitan State University - College of Mgmt. (DBA)</t>
  </si>
  <si>
    <t>Minnesota State University, Mankato - Non-Resident Graduate (First Enrolled During Term 20233 or Later) (New Rate)</t>
  </si>
  <si>
    <t>Minnesota State University, Mankato - Nursing (DNP) (Resident)</t>
  </si>
  <si>
    <t>Minnesota State University, Mankato - Nursing (DNP) - Twin Cities Locations (Resident)</t>
  </si>
  <si>
    <t>Minnesota State University, Mankato - Nursing (DNP) (Non-Resident) (First Enrolled Prior to Term 20233 in place through Spring 2027) (Grace Period Rate)</t>
  </si>
  <si>
    <t>Minnesota State University, Mankato - Nursing (DNP) - Twin Cities Locations (Non-Resident) (First Enrolled Prior to Term 20233 in place through Spring 2027) (Grace Period Rate)</t>
  </si>
  <si>
    <t>Minnesota State University, Mankato - Nursing (DNP) (Non-Resident) (First Enrolled During Term 20223 or After ) (New Rate)</t>
  </si>
  <si>
    <t>Minnesota State University, Mankato - Nursing (DNP) - Twin Cities Locations (Non-Resident) (First Enrolled During Term 20223 or After) (New Rate)</t>
  </si>
  <si>
    <t>Minnesota State University, Mankato - Psychology (Psy D) (Resident)</t>
  </si>
  <si>
    <t>Minnesota State University, Mankato - Psychology (Psy D) - Twin Cities Locations (Resident)</t>
  </si>
  <si>
    <t>Minnesota State University, Mankato - Psychology (Psy D) (Non-Resident) (First Enrolled Prior to Term 20233 in place through Spring 2027) (Grace Period Rate)</t>
  </si>
  <si>
    <t>Minnesota State University, Mankato - Psychology (Psy D) - Twin Cities Locations (Non-Resident) (First Enrolled Prior to Term 20233 in place through Spring 2027) (Grace Period Rate)</t>
  </si>
  <si>
    <t>Minnesota State University, Mankato - Psychology (Psy D) (Non-Resident) (First Enrolled During Term 20233 or Later) (New Rate)</t>
  </si>
  <si>
    <t>Minnesota State University, Mankato - Psychology (Psy D) - Twin Cities Locations (Non-Resident) (First Enrolled During Term 20233 or Later) (New Rate)</t>
  </si>
  <si>
    <t>Minnesota State University, Mankato - Education (CSP) (Resident)</t>
  </si>
  <si>
    <t>Minnesota State University, Mankato - Education (CSP) - Twin Cities Locations (Resident)</t>
  </si>
  <si>
    <t>Minnesota State University, Mankato - Education (CSP) (Non-Resident) (First Enrolled Prior to Term 20233 in place through Spring 2027) (Grace Period Rate)</t>
  </si>
  <si>
    <t>Minnesota State University Mankato, - Education (CSP) - Twin Cities Locations (Non-Resident) (First Enrolled Prior to Term 20233 in place through Spring 2027) (Grace Period Rate)</t>
  </si>
  <si>
    <t>Minnesota State University, Mankato - Education (CSP) (Non-Resident) (First Enrolled During Term 20233 or Later) (New Rate)</t>
  </si>
  <si>
    <t>Minnesota State University, Mankato - Education (CSP) - Twin Cities Locations (Non-Resident) (First Enrolled During Term 20233 or Later) (New Rate)</t>
  </si>
  <si>
    <t>Minnesota State University, Mankato - Ed Ldrship (Resident)</t>
  </si>
  <si>
    <t>Minnesota State University, Mankato - Ed Ldrship - Twin Cities Locations (Resident)</t>
  </si>
  <si>
    <t>Minnesota State University, Mankato - Ed Ldrship (Non-Resident) (First Enrolled Prior to Term 20233 in place through Spring 2027) (Grace Period Rate)</t>
  </si>
  <si>
    <t>Minnesota State University, Mankato - Ed Ldrship - Twin Cities Locations (Non-Resident) (First Enrolled Prior to Term 20233 in place through Spring 2027) (Grace Period Rate)</t>
  </si>
  <si>
    <t>Minnesota State University, Mankato - Ed Ldrship (Non-Resident) (First Enrolled During Term 20233 or Later) (New Rate)</t>
  </si>
  <si>
    <t>Minnesota State University, Mankato - Ed Ldrship - Twin Cities Locations (Non-Resident) (First Enrolled During Term 20233 or Later) (New Rate)</t>
  </si>
  <si>
    <t>Minnesota State University Moorhead - Education (Ed. D)</t>
  </si>
  <si>
    <t>St. Cloud State University - Education, Administration and Leadership (St Cloud Campus)</t>
  </si>
  <si>
    <t>St. Cloud State University - Education, Administration and Leadership (Maple Grove Campus)</t>
  </si>
  <si>
    <t>St. Cloud State University-Education, Higher Education  (St Cloud Campus)</t>
  </si>
  <si>
    <t>St. Cloud State University-Education, Higher Education (Maple Grove Campus)</t>
  </si>
  <si>
    <t>Winona State University - Nursing (DNP)</t>
  </si>
  <si>
    <t>Program Rates</t>
  </si>
  <si>
    <t>Tuition Rate</t>
  </si>
  <si>
    <t>Biology (BIOL grad)</t>
  </si>
  <si>
    <t>MBA program</t>
  </si>
  <si>
    <t>MPA program (ACCT grad)</t>
  </si>
  <si>
    <t>Music (MUS)</t>
  </si>
  <si>
    <t>Professional Education; Graduate 5000 only (ED/SPED) On Campus</t>
  </si>
  <si>
    <t>MSN Nursing program</t>
  </si>
  <si>
    <t>MS Advanced Dental Therapy</t>
  </si>
  <si>
    <t>Prior Learning Assessments - Grad. credit</t>
  </si>
  <si>
    <t>Student Designed Ind. Studies - Grad.</t>
  </si>
  <si>
    <t>Advanced Dental Therapy (ADT) (Resident)</t>
  </si>
  <si>
    <t>Advanced Dental Therapy (ADT) (Non-Resident) (First Enrolled During Term 20233 or Later) (New Rate)</t>
  </si>
  <si>
    <t>Advanced Professional Nursing Education Leadership Masters (Fully Online)</t>
  </si>
  <si>
    <t>Applied Health Science Masters (Fully Online)</t>
  </si>
  <si>
    <t>Athletic Training (Resident)</t>
  </si>
  <si>
    <t>Athletic Training (Non-Resident) (First Enrolled During Term 20233 or Later) (New Rate)</t>
  </si>
  <si>
    <t>Communication Sciences Disorder (CSD) (Resident)</t>
  </si>
  <si>
    <t>Communication Sciences Disorder (CSD) (Non-Resident) (First Enrolled During Term 20233 or Later) (New Rate)</t>
  </si>
  <si>
    <t>Elementary Teaching Masters (Fully Online)</t>
  </si>
  <si>
    <t>Experiential Education Masters (Resident)</t>
  </si>
  <si>
    <t>Experiential Education Masters (Non-Resident) (First Enrolled During Term 20233 or Later) (New Rate)</t>
  </si>
  <si>
    <t>Graduate Certificate in Assurance Services (Fully Online)</t>
  </si>
  <si>
    <t>new</t>
  </si>
  <si>
    <t>Graduate Certificate in Business Leadership (Fully Online)</t>
  </si>
  <si>
    <t>Graduate Certificate in Taxation (Fully Online)</t>
  </si>
  <si>
    <t>Graduate Teacher Licensure (Resident)</t>
  </si>
  <si>
    <t>Graduate Teacher Licensure (Non-Resident) (First Enrolled During Term 20233 or Later) (New Rate)</t>
  </si>
  <si>
    <t>Graduate Technical Communications Program and Certificate (Fully Online)</t>
  </si>
  <si>
    <t>Health Informatics &amp; Analytics (HIA) (Resident)</t>
  </si>
  <si>
    <t>Health Informatics &amp; Analytics (HIA) (Non-Resident) (First Enrolled During Term 20233 or Later) (New Rate)</t>
  </si>
  <si>
    <t>Masters in Accounting (Macc) (Fully Online)</t>
  </si>
  <si>
    <t>Masters in Business Administration (MBA) (Fully Online)</t>
  </si>
  <si>
    <t>Masters of Social Work (MSW) (Resident)</t>
  </si>
  <si>
    <t>Masters of Social Work (MSW) (Non-Resident) (First Enrolled During Term 20233 or Later) (New Rate)</t>
  </si>
  <si>
    <t>On Campus Professional Science Masters (PSM) - Engineering Mgmt (Resident)</t>
  </si>
  <si>
    <t>On Campus Professional Science Masters (PSM) - Engineering Mgmt (Non-Resident) (First Enrolled During Term 20233 or Later) (New Rate)</t>
  </si>
  <si>
    <t>On Campus Professional Science Masters (PSM) - Geographic Information Science (Resident)</t>
  </si>
  <si>
    <t>On Campus Professional Science Masters (PSM) - Geographic Information Science (Non-Resident) (First Enrolled During Term 20233 or Later) (New Rate)</t>
  </si>
  <si>
    <t>On Campus Professional Science Masters (PSM) - Info Security &amp; Risk Mgmt (Resident)</t>
  </si>
  <si>
    <t>On Campus Professional Science Masters (PSM) - Info Security &amp; Risk Mgmt (Non-Resident) (First Enrolled During Term 20233 or Later) (New Rate)</t>
  </si>
  <si>
    <t>Spanish for Professionals Masters &amp; Certificate Programs (Fully Online)</t>
  </si>
  <si>
    <t>Sport &amp; Excercise Psychology Masters (Resident)</t>
  </si>
  <si>
    <t>Sport &amp; Excercise Psychology Masters (Non-Resident) (First Enrolled During Term 20233 or Later) (New Rate)</t>
  </si>
  <si>
    <t>Twin Cities Graduate Courses (Resident)</t>
  </si>
  <si>
    <t>Twin Cities Graduate Courses (Non-Resident) (First Enrolled During Term 20233 or Later) (New Rate)</t>
  </si>
  <si>
    <t>Twin Cities MPA Program (Resident)</t>
  </si>
  <si>
    <t>Twin Cities MPA Program (Non-Resident) (First Enrolled During Term 20233 or Later) (New Rate)</t>
  </si>
  <si>
    <t>Twin Cities Professional Science Masters (PSM) - Engineering Mgmt (Resident)</t>
  </si>
  <si>
    <t>Twin Cities Professional Science Masters (PSM) - Engineering Mgmt (Non-Resident) (First Enrolled During Term 20233 or Later) (New Rate)</t>
  </si>
  <si>
    <t>Twin Cities Professional Science Masters (PSM) - Geographic Information Science (Resident)</t>
  </si>
  <si>
    <t>Twin Cities Professional Science Masters (PSM) - Geographic Information Science (Non-Resident) (First Enrolled During Term 20233 or Later) (New Rate)</t>
  </si>
  <si>
    <t>Twin Cities Professional Science Masters (PSM) - Info Security &amp; Risk Mgmt (Resident)</t>
  </si>
  <si>
    <t>Twin Cities Professional Science Masters (PSM) - Info Security &amp; Risk Mgmt (Non-Resident) (First Enrolled During Term 20233 or Later) (New Rate)</t>
  </si>
  <si>
    <t>EdD in Educational Leadership</t>
  </si>
  <si>
    <t>Master of Arts in Criminal Justice</t>
  </si>
  <si>
    <t>Master of Business Administration (MBA)</t>
  </si>
  <si>
    <t>Master of Business Administration (MBA) with Healthcare Management</t>
  </si>
  <si>
    <t>Master of Science and Specialist in Educational Leadership</t>
  </si>
  <si>
    <t>Master of Science and Specialist in School Psychology</t>
  </si>
  <si>
    <t>Master of Science in Athletic Training</t>
  </si>
  <si>
    <t>Master of Science in Counseling</t>
  </si>
  <si>
    <t>Master of Science in Curriculum and Instruction</t>
  </si>
  <si>
    <t>Master of Science in Educational Leadership</t>
  </si>
  <si>
    <t>Master of Science in Nursing</t>
  </si>
  <si>
    <t>Master of Science in Social Work</t>
  </si>
  <si>
    <t>Master of Science in Special Education</t>
  </si>
  <si>
    <t>Master of Science in Speech and Language Pathology</t>
  </si>
  <si>
    <t>Masters in Health Administration (MHA)</t>
  </si>
  <si>
    <t>Master of Applied Clinical Research</t>
  </si>
  <si>
    <t>Master of Engineering Management-MetroState</t>
  </si>
  <si>
    <t>Master of Engineering Management-Plymouth</t>
  </si>
  <si>
    <t>Master of Regulatory Affairs and Services</t>
  </si>
  <si>
    <t>Master of Science, Medical Technology Quality (MTG)</t>
  </si>
  <si>
    <t>Masters Information Assurance</t>
  </si>
  <si>
    <t>Masters of Communication Sciences Disorders</t>
  </si>
  <si>
    <t>Masters of Education and Leadership - Accelerated Online</t>
  </si>
  <si>
    <t>MBA - Accelerated Online</t>
  </si>
  <si>
    <t>Off Campus Graduate</t>
  </si>
  <si>
    <t>Off Campus Graduate Continuing Education</t>
  </si>
  <si>
    <t>Off Campus Graduate ITV Continuing Education</t>
  </si>
  <si>
    <t>Off Campus North Branch Cohort Graduate</t>
  </si>
  <si>
    <t>Off Campus or on-line Behavioral Analysis</t>
  </si>
  <si>
    <t>Off Campus Workshop Graduate</t>
  </si>
  <si>
    <t>On-Line Department or Continuing Studies Graduate</t>
  </si>
  <si>
    <t xml:space="preserve">St. Cloud  MBA </t>
  </si>
  <si>
    <t xml:space="preserve">Twin Cities Graduate Center MBA </t>
  </si>
  <si>
    <t>Education Doctorate Ed. D.</t>
  </si>
  <si>
    <t>Healthcare Leadership and Administration (Undergrad Fully Online)</t>
  </si>
  <si>
    <t>Healthcare Leadership and Administration (Grad Fully Online)</t>
  </si>
  <si>
    <t>Master of Science Athletic Training</t>
  </si>
  <si>
    <t>Master of Social Work</t>
  </si>
  <si>
    <t>Online Programs-Grad</t>
  </si>
  <si>
    <t>Performance Analytics</t>
  </si>
  <si>
    <t>Strategic Communication</t>
  </si>
  <si>
    <t>Teacher Preparation Collaborative Certificate-Grad</t>
  </si>
  <si>
    <t>Course Rates</t>
  </si>
  <si>
    <t>Tuition Rate Per Credit</t>
  </si>
  <si>
    <t xml:space="preserve">ENVR 5700 - Natural Resource Management </t>
  </si>
  <si>
    <t xml:space="preserve">ENVR 6990 - Environmental Thesis </t>
  </si>
  <si>
    <t>Geology - Labs (GEOL 5120)</t>
  </si>
  <si>
    <t>Geology - Labs (GEOL 5300)</t>
  </si>
  <si>
    <t>Geology - Labs (GEOL 5500)</t>
  </si>
  <si>
    <t xml:space="preserve">Geology - Labs (GEOL 5600)   </t>
  </si>
  <si>
    <t>PE - Exercise Physiology &amp; Nutrition (PHED 5300)</t>
  </si>
  <si>
    <t>PE - Personal Training:  Strength and Speed (PHED 5160)</t>
  </si>
  <si>
    <t>PE - Athletic Training (PHED 5190)</t>
  </si>
  <si>
    <t>CHEM 543 Quantitative Chemical Analysis</t>
  </si>
  <si>
    <t>Online Undergraduate Tuition FY2025 Per Credit</t>
  </si>
  <si>
    <t>Minnesota North College (resident)</t>
  </si>
  <si>
    <t>Minnesota North College (non-resident)</t>
  </si>
  <si>
    <t>FY2025 Fee Rates</t>
  </si>
  <si>
    <t>Fee Type (Board Maximum)</t>
  </si>
  <si>
    <t>Technology 
($14 per credit)</t>
  </si>
  <si>
    <r>
      <t>Athletics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
($75 per term)</t>
    </r>
  </si>
  <si>
    <t>Health services 
($90 per term)</t>
  </si>
  <si>
    <r>
      <t>Student activity/life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
($174 per term)</t>
    </r>
  </si>
  <si>
    <t>Parking</t>
  </si>
  <si>
    <t>Sustainability Fee
($20 per term)</t>
  </si>
  <si>
    <t>Statewide student association</t>
  </si>
  <si>
    <t>Total</t>
  </si>
  <si>
    <t>Fee rate</t>
  </si>
  <si>
    <t>Max Credits charged per term*</t>
  </si>
  <si>
    <t>Max fee charged per term*</t>
  </si>
  <si>
    <t>Based on 15 credits charged per term*</t>
  </si>
  <si>
    <t>Average fees per credit</t>
  </si>
  <si>
    <t>Annual fees per FYE</t>
  </si>
  <si>
    <t>Cambridge</t>
  </si>
  <si>
    <t>Coon Rapids</t>
  </si>
  <si>
    <t>Fergus Falls</t>
  </si>
  <si>
    <t>Detroit Lakes</t>
  </si>
  <si>
    <t>Moorhead</t>
  </si>
  <si>
    <t>Wadena</t>
  </si>
  <si>
    <r>
      <t>Bemidji State University</t>
    </r>
    <r>
      <rPr>
        <vertAlign val="superscript"/>
        <sz val="11"/>
        <rFont val="Calibri"/>
        <family val="2"/>
        <scheme val="minor"/>
      </rPr>
      <t>1</t>
    </r>
  </si>
  <si>
    <r>
      <t>Winona State University</t>
    </r>
    <r>
      <rPr>
        <vertAlign val="superscript"/>
        <sz val="11"/>
        <rFont val="Calibri"/>
        <family val="2"/>
        <scheme val="minor"/>
      </rPr>
      <t>2</t>
    </r>
  </si>
  <si>
    <t>12/16</t>
  </si>
  <si>
    <t>1 BSU: Charges based on 6 credits  max per semester with health services, athletic fee, student activity and revenue fund. Students with 1-2 credits pay nothing for these fees; students with 7 or more credits pay the maximum rate. There's a flat $7.50 charged per semester for a Green Fee that comes out of the Student Activity Fees.</t>
  </si>
  <si>
    <t>2 WSU:  A parking fee of $4.75 is assessed only to the Rochester Center and is excluded from the fee calculation.  
Student union is $8.05/credit calculated on 32 credits annually.
Wellness is $6.42/credit based on 24 credits annully</t>
  </si>
  <si>
    <t>3 Increases to Student Activity/Life and Athletics fees are legislatively limited to 2% EACH unless the campus conducts a referendum in which students support a larger increase.</t>
  </si>
  <si>
    <t>*calculations based on full-time students, typically 15 credits</t>
  </si>
  <si>
    <t>Institution:</t>
  </si>
  <si>
    <t>Contact Name:</t>
  </si>
  <si>
    <t>Megan Galarneau</t>
  </si>
  <si>
    <t>Contact Email:</t>
  </si>
  <si>
    <t>megan.galarneau@alextech.edu</t>
  </si>
  <si>
    <t>Fee Type</t>
  </si>
  <si>
    <t>Max Credits Charged Per Term</t>
  </si>
  <si>
    <t>FY2024 Per Credit Rate</t>
  </si>
  <si>
    <t>FY2025 Per Credit Rate</t>
  </si>
  <si>
    <t>% Per Credit Change</t>
  </si>
  <si>
    <t>Please add any releavant notes or details we should be aware of</t>
  </si>
  <si>
    <t>Revenue Fund</t>
  </si>
  <si>
    <t>Technology</t>
  </si>
  <si>
    <t>Athletics</t>
  </si>
  <si>
    <t>Health Services</t>
  </si>
  <si>
    <t>Student Activity/Life</t>
  </si>
  <si>
    <t>Student Association Fees</t>
  </si>
  <si>
    <t>Total Annual Fees Per FYE</t>
  </si>
  <si>
    <t>Per Credit</t>
  </si>
  <si>
    <t>Non-Resident</t>
  </si>
  <si>
    <t>Online Rate</t>
  </si>
  <si>
    <t>Differential Programs</t>
  </si>
  <si>
    <t>Differential Courses</t>
  </si>
  <si>
    <t>Krisi Fenner</t>
  </si>
  <si>
    <t>Krisi_Fenner@bemidjistate.edu</t>
  </si>
  <si>
    <t>Please add any relevant notes or details we should be aware of</t>
  </si>
  <si>
    <t>Student Approved Athletic Fee Referendum</t>
  </si>
  <si>
    <t>Sustainability Fee</t>
  </si>
  <si>
    <t>Non-Resident (UG per credit up to 12 credits)</t>
  </si>
  <si>
    <t>Non-Resident (UG 12-18 credits)</t>
  </si>
  <si>
    <t>Non-Resident (UG 19+)</t>
  </si>
  <si>
    <t>Masters Graduate Rate</t>
  </si>
  <si>
    <t>Non-Resident (Grad per credit up to 12)</t>
  </si>
  <si>
    <t xml:space="preserve">ENVIR 3700- Natural  Resource Management </t>
  </si>
  <si>
    <t>Environmental - Thesis  ENVR 4990</t>
  </si>
  <si>
    <t>Graduate Differential/Market Rates</t>
  </si>
  <si>
    <t> </t>
  </si>
  <si>
    <t>ENVR 5700  Natural Resource Management</t>
  </si>
  <si>
    <t>Environmental - Thesis  ENVR 6990</t>
  </si>
  <si>
    <t>Kari Christiansen</t>
  </si>
  <si>
    <t>Kari.Christiansen@clcmn.edu</t>
  </si>
  <si>
    <t>Not applicable</t>
  </si>
  <si>
    <t>BIOL 2415 - General Ecology</t>
  </si>
  <si>
    <t>BIOL 2415 replaces BIOL 2417 Curricular Change</t>
  </si>
  <si>
    <t>BIOL 2420 - Genetics</t>
  </si>
  <si>
    <t>BIOL 2420 course that has College Lab Assistant to support-curricular change</t>
  </si>
  <si>
    <t>BIOL 2447 - Intro to MicroBiology</t>
  </si>
  <si>
    <t>BIOL 2447 course that has College Lab Assistant to support-curricular change</t>
  </si>
  <si>
    <t>Mark Faxvog</t>
  </si>
  <si>
    <t>Mark.Faxvog@minnstate.edu</t>
  </si>
  <si>
    <t>Contact Name:  Bret Busakowski</t>
  </si>
  <si>
    <t>Contact Email: bret.busakowski@fdltcc.edu</t>
  </si>
  <si>
    <t>Diversity and Intercultural Leadership</t>
  </si>
  <si>
    <t>NEW</t>
  </si>
  <si>
    <t>New differential request submitted - Approved</t>
  </si>
  <si>
    <t>ENGL 2200 American Indian Children's Literature</t>
  </si>
  <si>
    <t>Environmental Chemistry</t>
  </si>
  <si>
    <t>Mental Health Crisis Management</t>
  </si>
  <si>
    <t>Documentation submitted to Matt on 4.12.24</t>
  </si>
  <si>
    <t>Health Clinicals: Nursing Assistant (NURS 1001)</t>
  </si>
  <si>
    <t>Health Clinicals: Practicum (MAST 2040)</t>
  </si>
  <si>
    <t>Nursing: Adult Nursing I (NURS 1191)</t>
  </si>
  <si>
    <t>Nursing: Adult Nursing II (NUSR 1222)</t>
  </si>
  <si>
    <t>Nursing: Capstone (NURS 2550)</t>
  </si>
  <si>
    <t>Nursing: Foundations I (NURS 1103)</t>
  </si>
  <si>
    <t>Nursing: Foundations II (NURS 1201)</t>
  </si>
  <si>
    <t>Nursing: Maternal Child Nursing (NURS 1242)</t>
  </si>
  <si>
    <t>Nursing: Nursing Skills I (NURS 1161)</t>
  </si>
  <si>
    <t>Nursing: Nursing Skills II (NUSR 1261)</t>
  </si>
  <si>
    <t>Nursing: Pharmacology for Practical Nurses (NURS 1141)</t>
  </si>
  <si>
    <t>Nursing: Psychosocial Nursing (NURS 2110)</t>
  </si>
  <si>
    <t>Nickoel Anderson</t>
  </si>
  <si>
    <t>nickoel.anderson@lsc.edu</t>
  </si>
  <si>
    <t>approved by Maki</t>
  </si>
  <si>
    <t>Contact Name: Steve Reed</t>
  </si>
  <si>
    <t>Contact Email: stephen.reed@metrostate.edu</t>
  </si>
  <si>
    <t>Other Fees</t>
  </si>
  <si>
    <t>UG base rate, per credit</t>
  </si>
  <si>
    <t>UG base rate, per credit (non-resident)</t>
  </si>
  <si>
    <t>Grad/Doc base rate, per credit</t>
  </si>
  <si>
    <t>Grad/Doc base rate, per credit (non-resident)</t>
  </si>
  <si>
    <t>FY24: Base $508.59 Diff $645.19. Total $1153.88
FY25: Base $523.85 Diff $645.19  Total $1169.14</t>
  </si>
  <si>
    <t xml:space="preserve">FY24: Base $508.59 Diff $670.41 Total $1179
FY25: Base $523.85 Diff 3% decrease to $650.30 Total $1174.15 </t>
  </si>
  <si>
    <t>Stephanie Pope</t>
  </si>
  <si>
    <t>stephanie.pope@minnesotanorth.edu</t>
  </si>
  <si>
    <t>Online Rate Resident</t>
  </si>
  <si>
    <t>Online Rate Non-Resident</t>
  </si>
  <si>
    <t>IMT Millwright  (Mesabi Range)</t>
  </si>
  <si>
    <t>Veterinary Assistant/Technician  (Vermilion)</t>
  </si>
  <si>
    <t>Lisa Pozanc</t>
  </si>
  <si>
    <t>lpozanc@southeastmn.edu</t>
  </si>
  <si>
    <t>BIOL 1201Introduction to Biology</t>
  </si>
  <si>
    <t>Pat Nordick</t>
  </si>
  <si>
    <t>pat.nordick@minnesota.edu</t>
  </si>
  <si>
    <t>Steve W. Smith</t>
  </si>
  <si>
    <t>steven.smith@mnsu.edu</t>
  </si>
  <si>
    <t>Beginning in fall term (Term 20253), students in fully-online program will be charged the tech fee along with the statewide student association fee.</t>
  </si>
  <si>
    <t>The university sells parking permits rather that having a student fee.</t>
  </si>
  <si>
    <t>Sustainability</t>
  </si>
  <si>
    <t>New in FY2025 split out separately from the student activity/life fee where it used to be prior to FY2025</t>
  </si>
  <si>
    <t>Undergraduate Section:</t>
  </si>
  <si>
    <t>Resident (UG per credit from 1 to 11 credits)</t>
  </si>
  <si>
    <t>Resident Banded Rate (UG 12-18 Credits)</t>
  </si>
  <si>
    <t>Resident Each UG Credit over 18 credits</t>
  </si>
  <si>
    <t>Non-Resident (UG per credit from 1 to 11 credits)</t>
  </si>
  <si>
    <t>Non-Resident Banded Rate (UG 12-18 credits)</t>
  </si>
  <si>
    <t xml:space="preserve">Non-Resident Each UG Credit over 18 credits </t>
  </si>
  <si>
    <t>Masters Section:</t>
  </si>
  <si>
    <t>Masters Resident Graduate Rate</t>
  </si>
  <si>
    <t>Masters Non-Resident Graduate Rate (First Enrolled During Term 20233 or Later)</t>
  </si>
  <si>
    <t>Doctoral Section:</t>
  </si>
  <si>
    <t>Nursing (DNP) (Resident)</t>
  </si>
  <si>
    <t>Nursing (DNP) - Twin Cities Locations (Resident)</t>
  </si>
  <si>
    <r>
      <t xml:space="preserve">Nursing (DNP) (Non-Resident) (First Enrolled Prior to Term 20233 in place through Spring 2027) </t>
    </r>
    <r>
      <rPr>
        <sz val="12"/>
        <color rgb="FFFF0000"/>
        <rFont val="Calibri"/>
        <family val="2"/>
      </rPr>
      <t>(Grace Period Rate)</t>
    </r>
  </si>
  <si>
    <r>
      <t xml:space="preserve">Nursing (DNP) - Twin Cities Locations (Non-Resident) (First Enrolled Prior to Term 20233 in place through Spring 2027) </t>
    </r>
    <r>
      <rPr>
        <sz val="12"/>
        <color rgb="FFFF0000"/>
        <rFont val="Calibri"/>
        <family val="2"/>
      </rPr>
      <t>(Grace Period Rate)</t>
    </r>
  </si>
  <si>
    <t xml:space="preserve">Nursing (DNP) (Non-Resident) (First Enrolled During Term 20223 or After ) </t>
  </si>
  <si>
    <t xml:space="preserve">Nursing (DNP) - Twin Cities Locations (Non-Resident) (First Enrolled During Term 20223 or After) </t>
  </si>
  <si>
    <t>Psychology (Psy D) (Resident)</t>
  </si>
  <si>
    <t>Psychology (Psy D) - Twin Cities Locations (Resident)</t>
  </si>
  <si>
    <r>
      <t xml:space="preserve">Psychology (Psy D) (Non-Resident) (First Enrolled Prior to Term 20233 in place through Spring 2027) </t>
    </r>
    <r>
      <rPr>
        <sz val="12"/>
        <color rgb="FFFF0000"/>
        <rFont val="Calibri"/>
        <family val="2"/>
      </rPr>
      <t>(Grace Period Rate)</t>
    </r>
  </si>
  <si>
    <r>
      <t xml:space="preserve">Psychology (Psy D) - Twin Cities Locations (Non-Resident) (First Enrolled Prior to Term 20233 in place through Spring 2027) </t>
    </r>
    <r>
      <rPr>
        <sz val="12"/>
        <color rgb="FFFF0000"/>
        <rFont val="Calibri"/>
        <family val="2"/>
      </rPr>
      <t>(Grace Period Rate)</t>
    </r>
  </si>
  <si>
    <t xml:space="preserve">Psychology (Psy D) (Non-Resident) (First Enrolled During Term 20233 or Later) </t>
  </si>
  <si>
    <t xml:space="preserve">Psychology (Psy D) - Twin Cities Locations (Non-Resident) (First Enrolled During Term 20233 or Later) </t>
  </si>
  <si>
    <t>Education (CSP) (Resident)</t>
  </si>
  <si>
    <t>Education (CSP) - Twin Cities Locations (Resident)</t>
  </si>
  <si>
    <r>
      <t xml:space="preserve">Education (CSP) (Non-Resident) (First Enrolled Prior to Term 20233 in place through Spring 2027) </t>
    </r>
    <r>
      <rPr>
        <sz val="12"/>
        <color rgb="FFFF0000"/>
        <rFont val="Calibri"/>
        <family val="2"/>
      </rPr>
      <t>(Grace Period Rate)</t>
    </r>
  </si>
  <si>
    <r>
      <t xml:space="preserve">Education (CSP) - Twin Cities Locations (Non-Resident) (First Enrolled Prior to Term 20233 in place through Spring 2027) </t>
    </r>
    <r>
      <rPr>
        <sz val="12"/>
        <color rgb="FFFF0000"/>
        <rFont val="Calibri"/>
        <family val="2"/>
      </rPr>
      <t>(Grace Period Rate)</t>
    </r>
  </si>
  <si>
    <t>Education (CSP) (Non-Resident) (First Enrolled During Term 20233 or Later)</t>
  </si>
  <si>
    <t xml:space="preserve">Education (CSP) - Twin Cities Locations (Non-Resident) (First Enrolled During Term 20233 or Later) </t>
  </si>
  <si>
    <t>Ed Ldrship (Resident)</t>
  </si>
  <si>
    <t>Ed Ldrship - Twin Cities Locations (Resident)</t>
  </si>
  <si>
    <r>
      <t xml:space="preserve">Ed Ldrship (Non-Resident) (First Enrolled Prior to Term 20233 in place through Spring 2027) </t>
    </r>
    <r>
      <rPr>
        <sz val="12"/>
        <color rgb="FFFF0000"/>
        <rFont val="Calibri"/>
        <family val="2"/>
      </rPr>
      <t>(Grace Period Rate)</t>
    </r>
  </si>
  <si>
    <r>
      <t xml:space="preserve">Ed Ldrship - Twin Cities Locations (Non-Resident) (First Enrolled Prior to Term 20233 in place through Spring 2027) </t>
    </r>
    <r>
      <rPr>
        <sz val="12"/>
        <color rgb="FFFF0000"/>
        <rFont val="Calibri"/>
        <family val="2"/>
      </rPr>
      <t>(Grace Period Rate)</t>
    </r>
  </si>
  <si>
    <t xml:space="preserve">Ed Ldrship (Non-Resident) (First Enrolled During Term 20233 or Later) </t>
  </si>
  <si>
    <t xml:space="preserve">Ed Ldrship - Twin Cities Locations (Non-Resident) (First Enrolled During Term 20233 or Later) </t>
  </si>
  <si>
    <t>Undergraduate Differential Programs  (Fully Online and Work-Based Learning Programs)</t>
  </si>
  <si>
    <t>Academic and Behavioral Strategies BS Program (Fully Online)</t>
  </si>
  <si>
    <t>n/a</t>
  </si>
  <si>
    <t>New in FY2025</t>
  </si>
  <si>
    <t>Course Differential</t>
  </si>
  <si>
    <t xml:space="preserve">Advanced Dental Therapy (ADT) (Non-Resident) </t>
  </si>
  <si>
    <t>Athletic Training (Non-Resident)</t>
  </si>
  <si>
    <t>Communication Sciences Disorder (CSD)</t>
  </si>
  <si>
    <t xml:space="preserve">Experiential Education Masters (Non-Resident) </t>
  </si>
  <si>
    <t xml:space="preserve">Graduate Teacher Licensure (Non-Resident) </t>
  </si>
  <si>
    <t>Health Informatics &amp; Analytics (HIA) (Non-Resident)</t>
  </si>
  <si>
    <t>Masters in Accounting (Macc) (On-Campus) - Resident</t>
  </si>
  <si>
    <t>Masters in Accounting (Macc) (On-Campus) - Non-Resident</t>
  </si>
  <si>
    <t>Masters in Business Administration (MBA) (On-Campus) Resident</t>
  </si>
  <si>
    <t>Masters in Business Administration (MBA) (On-Campus) Non-Resident</t>
  </si>
  <si>
    <t>Masters of Social Work (MSW) (Non-Resident)</t>
  </si>
  <si>
    <t xml:space="preserve">On Campus Professional Science Masters (PSM) - Engineering Mgmt (Non-Resident) </t>
  </si>
  <si>
    <t>On Campus Professional Science Masters (PSM) - Geographic Information Science (Non-Resident)</t>
  </si>
  <si>
    <t>On Campus Professional Science Masters (PSM) - Info Security &amp; Risk Mgmt (Non-Resident)</t>
  </si>
  <si>
    <t>Sport &amp; Excercise Psychology Masters (Non-Resident)</t>
  </si>
  <si>
    <t>Twin Cities Graduate Courses (Non-Resident)</t>
  </si>
  <si>
    <t>Twin Cities MPA Program (Non-Resident)</t>
  </si>
  <si>
    <t xml:space="preserve">Twin Cities Professional Science Masters (PSM) - Engineering Mgmt (Non-Resident) </t>
  </si>
  <si>
    <t>Twin Cities Professional Science Masters (PSM) - Geographic Information Science (Non-Resident)</t>
  </si>
  <si>
    <t>Twin Cities Professional Science Masters (PSM) - Info Security &amp; Risk Mgmt (Non-Resident)</t>
  </si>
  <si>
    <t>Non-Resident (UG per credit up to 11 credits)</t>
  </si>
  <si>
    <t>Non-Resident Graduate</t>
  </si>
  <si>
    <t>Name changed to: AEM (Audio Production and Entertainment Management) excluding 261 &amp; 469</t>
  </si>
  <si>
    <t xml:space="preserve">BCBT </t>
  </si>
  <si>
    <t>Computer Science &amp; Information Systems (all CSIS rubric courses)</t>
  </si>
  <si>
    <t>differential increase - Approved</t>
  </si>
  <si>
    <t>Exercise Science (EXS)</t>
  </si>
  <si>
    <t>School of Business (only includes 300- and 400-level courses in the following rubrics: ACCT, BUS, ENTR, MGMT, MKTG)</t>
  </si>
  <si>
    <t>Graduate Differential/Market rates</t>
  </si>
  <si>
    <t>no fee increase in FY25</t>
  </si>
  <si>
    <t>Occupational Therapy</t>
  </si>
  <si>
    <t>No increases in FY25</t>
  </si>
  <si>
    <t>Kalen Wiseth</t>
  </si>
  <si>
    <t>kalen.wiseth@northlandcollege.edu</t>
  </si>
  <si>
    <t>Dietetic Tech</t>
  </si>
  <si>
    <t>CRJU 2219</t>
  </si>
  <si>
    <t>Frank Christopherson</t>
  </si>
  <si>
    <t>Frank.Christopherson@pine.edu</t>
  </si>
  <si>
    <t>STUDENT BODY REFERENDUM: How many students voted in total, how many in favor?</t>
  </si>
  <si>
    <t>We had 58 students vote in total and there were 36 that voted yes, and 22 no.</t>
  </si>
  <si>
    <t>How many days was the vote open, and what methodologies? In person, online, both?</t>
  </si>
  <si>
    <r>
      <t>The vote was open from March 25-27</t>
    </r>
    <r>
      <rPr>
        <vertAlign val="superscript"/>
        <sz val="11"/>
        <color rgb="FFC55A11"/>
        <rFont val="Calibri"/>
        <family val="2"/>
        <scheme val="minor"/>
      </rPr>
      <t>th</t>
    </r>
    <r>
      <rPr>
        <sz val="11"/>
        <color rgb="FFC55A11"/>
        <rFont val="Calibri"/>
        <family val="2"/>
        <scheme val="minor"/>
      </rPr>
      <t>. It was a online form.</t>
    </r>
  </si>
  <si>
    <t>How was the vote promoted?</t>
  </si>
  <si>
    <t>Voting was promoted by email, and word of mouth. We hosted a couple tabling sessions to help students understand what they were voting for.</t>
  </si>
  <si>
    <t>Voter turnout was greater than normal, typically there are only 15-20 students who vote a during a student senate election.</t>
  </si>
  <si>
    <t>Construction Technology (CONS)</t>
  </si>
  <si>
    <t>New - Approved</t>
  </si>
  <si>
    <t>Networking Administration (COCP)</t>
  </si>
  <si>
    <t>Judy Tebben</t>
  </si>
  <si>
    <t>judy.tebben@ridgewater.edu</t>
  </si>
  <si>
    <t>No changes to tuition or fees</t>
  </si>
  <si>
    <t>Brad Doss</t>
  </si>
  <si>
    <t>brad.doss@riverland.edu</t>
  </si>
  <si>
    <t>Kelly Pyfferoen</t>
  </si>
  <si>
    <t>kelly.pyfferoen@rctc.edu</t>
  </si>
  <si>
    <t>Hybrid Tuition differential - media code 09</t>
  </si>
  <si>
    <t>Dan Golombiecki</t>
  </si>
  <si>
    <t>drgolombiecki@stcloudstate.edu</t>
  </si>
  <si>
    <t>Revenue and Atwood Center Addition</t>
  </si>
  <si>
    <t>Successful referendum</t>
  </si>
  <si>
    <t>Revenue, Technology, Health Serv, &amp; Activity Only</t>
  </si>
  <si>
    <t>Non-Resident (UG 1-11)</t>
  </si>
  <si>
    <t>Non-Resident (UG 12-18)</t>
  </si>
  <si>
    <t>Graduate Rate</t>
  </si>
  <si>
    <t>Accelerated Online Undergrad Programs*</t>
  </si>
  <si>
    <t>Continuing Studies Undergraduate (increase in base but decrease in the differential)</t>
  </si>
  <si>
    <t>Masters of Education and Leadership-Accelerated Online</t>
  </si>
  <si>
    <t>Community Paramedicine Certificate</t>
  </si>
  <si>
    <t>Paramedicine</t>
  </si>
  <si>
    <t>Scott Wilson</t>
  </si>
  <si>
    <t>scott.wilson@saintpaul.edu</t>
  </si>
  <si>
    <t>Katie Hewitt</t>
  </si>
  <si>
    <t>katie.hewitt@southcentral.edu</t>
  </si>
  <si>
    <t>decrease</t>
  </si>
  <si>
    <t>New FY25 Course - Approved</t>
  </si>
  <si>
    <t>Deb Kerkaert</t>
  </si>
  <si>
    <t>deb.kerkaert@smsu.edu</t>
  </si>
  <si>
    <t>Please add any relavant notes or details we should be aware of</t>
  </si>
  <si>
    <t>Information submitted for this increase</t>
  </si>
  <si>
    <t>Non-Resident 1-11 cr</t>
  </si>
  <si>
    <t>Non-Resident 12-18 cr</t>
  </si>
  <si>
    <t>Non-Resident 19+ cr</t>
  </si>
  <si>
    <t>Online Rate UG</t>
  </si>
  <si>
    <t>Biology Science Labs</t>
  </si>
  <si>
    <t>Chemistry Science Labs</t>
  </si>
  <si>
    <t>FY2023</t>
  </si>
  <si>
    <t>Course: CHEM 543 Quantitative Chemical Analysis</t>
  </si>
  <si>
    <t>Contact Name: Stacey Matthees, Melissa Soppa</t>
  </si>
  <si>
    <t>Contact Email: smatthees@winona.edu, msoppa@winona.edu</t>
  </si>
  <si>
    <t>Revenue Fund - Student Union</t>
  </si>
  <si>
    <t>Student union &amp; Wellness Center</t>
  </si>
  <si>
    <t>Referendum was conducted, and passed</t>
  </si>
  <si>
    <t>Non-Resident per credit</t>
  </si>
  <si>
    <t>Non-Resident Banded Rate</t>
  </si>
  <si>
    <t>Non-Resident 19+</t>
  </si>
  <si>
    <t>Online Program Rate Ugrad</t>
  </si>
  <si>
    <t>Online Program Rate Grad</t>
  </si>
  <si>
    <t>Strategic Communications</t>
  </si>
  <si>
    <t>Composite Materials Engineering Program-Ugrad</t>
  </si>
  <si>
    <t>Offsite Programs-Ugrad</t>
  </si>
  <si>
    <t>DELETE</t>
  </si>
  <si>
    <t>*As of FY2025 all colleges charge the same rate as resident tuition.</t>
  </si>
  <si>
    <t>Health Leadership &amp; Administration (Fully Online)</t>
  </si>
  <si>
    <t>Master's Program Differential Rates Per Credit FY2025</t>
  </si>
  <si>
    <t>Graduate Course Differential Rates Per Credit FY2025</t>
  </si>
  <si>
    <t>Doctoral Tuition Rates for FY2025</t>
  </si>
  <si>
    <t>Institution - Program</t>
  </si>
  <si>
    <t>Resident Master's Tuition Rates for FY2025</t>
  </si>
  <si>
    <t>FY2025 Annual Change 
(20 credits)</t>
  </si>
  <si>
    <t>Had to reduce by 1 cent</t>
  </si>
  <si>
    <t>Winona State University - Education Doctorate Ed. D.</t>
  </si>
  <si>
    <t>Student Union Facilities (REV)</t>
  </si>
  <si>
    <t>Wellness/Recreation Facilities (REV)</t>
  </si>
  <si>
    <t>Parking is revenue fund</t>
  </si>
  <si>
    <t>Wellness/ Recreation Facilities (REV)</t>
  </si>
  <si>
    <t>Wellness / Recreation Facilities (REV)</t>
  </si>
  <si>
    <t>Non-resident/Non-reciprocity Tuition Rates FY2025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</si>
</sst>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  <numFmt numFmtId="166" formatCode="&quot;$&quot;#,##0.00"/>
    <numFmt numFmtId="167" formatCode="0.00_);[Red]\(0.00\)"/>
    <numFmt numFmtId="168" formatCode="[$-409]mmmm\ d\,\ yyyy;@"/>
    <numFmt numFmtId="169" formatCode="_(* #,##0_);_(* \(#,##0\);_(* &quot;-&quot;??_);_(@_)"/>
    <numFmt numFmtId="170" formatCode="_(&quot;$&quot;* #,##0_);_(&quot;$&quot;* \(#,##0\);_(&quot;$&quot;* &quot;-&quot;??_);_(@_)"/>
    <numFmt numFmtId="171" formatCode="0.00000"/>
    <numFmt numFmtId="172" formatCode="_(* #,##0.0000_);_(* \(#,##0.0000\);_(* &quot;-&quot;??_);_(@_)"/>
    <numFmt numFmtId="173" formatCode="_([$$-409]* #,##0.00_);_([$$-409]* \(#,##0.00\);_([$$-409]* &quot;-&quot;??_);_(@_)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  <font>
      <sz val="11"/>
      <color rgb="FF444444"/>
      <name val="Calibri"/>
      <family val="2"/>
      <charset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sz val="10"/>
      <color rgb="FFFF0000"/>
      <name val="Arial"/>
      <family val="2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55A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rgb="FFC55A11"/>
      <name val="Calibri"/>
      <family val="2"/>
      <scheme val="minor"/>
    </font>
    <font>
      <strike/>
      <sz val="12"/>
      <name val="Calibri"/>
      <family val="2"/>
      <scheme val="minor"/>
    </font>
    <font>
      <i/>
      <sz val="11"/>
      <color rgb="FFC55A11"/>
      <name val="Calibri"/>
      <family val="2"/>
      <scheme val="minor"/>
    </font>
    <font>
      <sz val="12"/>
      <name val="Calibri"/>
      <family val="2"/>
      <charset val="1"/>
    </font>
    <font>
      <sz val="10"/>
      <color rgb="FFFF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53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8" fillId="0" borderId="0"/>
    <xf numFmtId="0" fontId="5" fillId="0" borderId="0"/>
    <xf numFmtId="0" fontId="5" fillId="0" borderId="0"/>
    <xf numFmtId="9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5" fillId="0" borderId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</cellStyleXfs>
  <cellXfs count="902">
    <xf numFmtId="0" fontId="0" fillId="0" borderId="0" xfId="0"/>
    <xf numFmtId="0" fontId="11" fillId="0" borderId="0" xfId="0" applyFont="1"/>
    <xf numFmtId="2" fontId="11" fillId="0" borderId="0" xfId="0" applyNumberFormat="1" applyFont="1"/>
    <xf numFmtId="40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3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left"/>
      <protection locked="0"/>
    </xf>
    <xf numFmtId="2" fontId="11" fillId="0" borderId="0" xfId="6" applyNumberFormat="1" applyFont="1" applyFill="1"/>
    <xf numFmtId="0" fontId="12" fillId="0" borderId="0" xfId="0" applyFont="1"/>
    <xf numFmtId="0" fontId="11" fillId="0" borderId="0" xfId="0" applyFont="1" applyAlignment="1" applyProtection="1">
      <alignment horizontal="left"/>
      <protection locked="0"/>
    </xf>
    <xf numFmtId="0" fontId="10" fillId="0" borderId="3" xfId="0" applyFont="1" applyBorder="1" applyAlignment="1">
      <alignment vertical="center"/>
    </xf>
    <xf numFmtId="164" fontId="11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center" wrapText="1"/>
      <protection locked="0"/>
    </xf>
    <xf numFmtId="40" fontId="10" fillId="0" borderId="0" xfId="0" applyNumberFormat="1" applyFont="1" applyAlignment="1">
      <alignment horizontal="center" wrapText="1"/>
    </xf>
    <xf numFmtId="1" fontId="11" fillId="0" borderId="0" xfId="0" applyNumberFormat="1" applyFont="1"/>
    <xf numFmtId="165" fontId="11" fillId="0" borderId="0" xfId="6" applyNumberFormat="1" applyFont="1"/>
    <xf numFmtId="43" fontId="11" fillId="0" borderId="0" xfId="2" applyFont="1" applyFill="1" applyBorder="1" applyAlignment="1">
      <alignment horizontal="right"/>
    </xf>
    <xf numFmtId="43" fontId="11" fillId="0" borderId="0" xfId="2" applyFont="1" applyFill="1" applyBorder="1"/>
    <xf numFmtId="43" fontId="11" fillId="0" borderId="0" xfId="2" applyFont="1" applyFill="1"/>
    <xf numFmtId="43" fontId="11" fillId="0" borderId="0" xfId="2" applyFont="1" applyFill="1" applyAlignment="1">
      <alignment horizontal="right"/>
    </xf>
    <xf numFmtId="40" fontId="11" fillId="0" borderId="0" xfId="0" applyNumberFormat="1" applyFont="1"/>
    <xf numFmtId="40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1" fillId="0" borderId="0" xfId="0" applyFont="1" applyAlignment="1">
      <alignment vertical="top"/>
    </xf>
    <xf numFmtId="0" fontId="11" fillId="0" borderId="0" xfId="11" applyFont="1"/>
    <xf numFmtId="8" fontId="11" fillId="0" borderId="0" xfId="0" applyNumberFormat="1" applyFont="1" applyAlignment="1">
      <alignment horizontal="right"/>
    </xf>
    <xf numFmtId="0" fontId="10" fillId="0" borderId="2" xfId="0" applyFont="1" applyBorder="1" applyAlignment="1" applyProtection="1">
      <alignment horizontal="left" vertical="center" wrapText="1"/>
      <protection locked="0"/>
    </xf>
    <xf numFmtId="8" fontId="10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top"/>
      <protection locked="0"/>
    </xf>
    <xf numFmtId="166" fontId="10" fillId="0" borderId="3" xfId="0" applyNumberFormat="1" applyFont="1" applyBorder="1" applyAlignment="1">
      <alignment horizontal="center" vertical="center" wrapText="1"/>
    </xf>
    <xf numFmtId="43" fontId="14" fillId="0" borderId="0" xfId="2" applyFont="1" applyFill="1"/>
    <xf numFmtId="0" fontId="11" fillId="0" borderId="0" xfId="5" applyFont="1"/>
    <xf numFmtId="0" fontId="11" fillId="0" borderId="0" xfId="0" applyFont="1" applyAlignment="1">
      <alignment vertical="top" wrapText="1"/>
    </xf>
    <xf numFmtId="0" fontId="11" fillId="0" borderId="0" xfId="5" applyFont="1" applyAlignment="1">
      <alignment wrapText="1"/>
    </xf>
    <xf numFmtId="168" fontId="16" fillId="0" borderId="0" xfId="0" applyNumberFormat="1" applyFont="1" applyAlignment="1">
      <alignment horizontal="left"/>
    </xf>
    <xf numFmtId="43" fontId="11" fillId="0" borderId="0" xfId="7" applyFont="1" applyFill="1" applyBorder="1" applyAlignment="1">
      <alignment horizontal="right"/>
    </xf>
    <xf numFmtId="43" fontId="11" fillId="0" borderId="0" xfId="7" applyFont="1" applyFill="1" applyBorder="1"/>
    <xf numFmtId="43" fontId="11" fillId="0" borderId="0" xfId="0" applyNumberFormat="1" applyFont="1"/>
    <xf numFmtId="165" fontId="11" fillId="0" borderId="0" xfId="6" applyNumberFormat="1" applyFont="1" applyFill="1" applyBorder="1"/>
    <xf numFmtId="0" fontId="10" fillId="0" borderId="0" xfId="0" applyFont="1" applyAlignment="1">
      <alignment vertical="top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40" fontId="10" fillId="0" borderId="0" xfId="1" applyNumberFormat="1" applyFont="1"/>
    <xf numFmtId="167" fontId="11" fillId="0" borderId="0" xfId="0" applyNumberFormat="1" applyFont="1"/>
    <xf numFmtId="0" fontId="11" fillId="0" borderId="0" xfId="1" applyFont="1" applyAlignment="1" applyProtection="1">
      <alignment horizontal="left" wrapText="1"/>
      <protection locked="0"/>
    </xf>
    <xf numFmtId="10" fontId="10" fillId="0" borderId="0" xfId="0" applyNumberFormat="1" applyFont="1" applyAlignment="1">
      <alignment vertical="top"/>
    </xf>
    <xf numFmtId="44" fontId="11" fillId="0" borderId="0" xfId="17" applyFont="1" applyFill="1" applyBorder="1"/>
    <xf numFmtId="0" fontId="15" fillId="0" borderId="0" xfId="0" applyFont="1"/>
    <xf numFmtId="0" fontId="11" fillId="0" borderId="7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2" fontId="11" fillId="0" borderId="4" xfId="0" applyNumberFormat="1" applyFont="1" applyBorder="1"/>
    <xf numFmtId="2" fontId="20" fillId="0" borderId="0" xfId="6" applyNumberFormat="1" applyFont="1" applyFill="1"/>
    <xf numFmtId="43" fontId="20" fillId="0" borderId="0" xfId="2" applyFont="1" applyFill="1"/>
    <xf numFmtId="0" fontId="20" fillId="0" borderId="0" xfId="0" applyFont="1"/>
    <xf numFmtId="0" fontId="11" fillId="0" borderId="23" xfId="11" applyFont="1" applyBorder="1" applyAlignment="1">
      <alignment vertical="top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21" fillId="0" borderId="0" xfId="0" applyFont="1"/>
    <xf numFmtId="0" fontId="10" fillId="0" borderId="0" xfId="11" applyFont="1"/>
    <xf numFmtId="0" fontId="10" fillId="0" borderId="0" xfId="11" applyFont="1" applyAlignment="1">
      <alignment horizontal="left" indent="1"/>
    </xf>
    <xf numFmtId="165" fontId="11" fillId="0" borderId="11" xfId="8" applyNumberFormat="1" applyFont="1" applyFill="1" applyBorder="1" applyAlignment="1">
      <alignment vertical="top"/>
    </xf>
    <xf numFmtId="165" fontId="11" fillId="0" borderId="15" xfId="8" applyNumberFormat="1" applyFont="1" applyFill="1" applyBorder="1" applyAlignment="1">
      <alignment vertical="top"/>
    </xf>
    <xf numFmtId="165" fontId="11" fillId="0" borderId="17" xfId="8" applyNumberFormat="1" applyFont="1" applyFill="1" applyBorder="1" applyAlignment="1">
      <alignment vertical="top"/>
    </xf>
    <xf numFmtId="165" fontId="11" fillId="0" borderId="15" xfId="8" applyNumberFormat="1" applyFont="1" applyFill="1" applyBorder="1" applyAlignment="1">
      <alignment vertical="center"/>
    </xf>
    <xf numFmtId="165" fontId="11" fillId="0" borderId="16" xfId="8" applyNumberFormat="1" applyFont="1" applyFill="1" applyBorder="1" applyAlignment="1">
      <alignment vertical="top"/>
    </xf>
    <xf numFmtId="165" fontId="11" fillId="0" borderId="20" xfId="8" applyNumberFormat="1" applyFont="1" applyFill="1" applyBorder="1" applyAlignment="1">
      <alignment vertical="top"/>
    </xf>
    <xf numFmtId="165" fontId="11" fillId="0" borderId="0" xfId="8" applyNumberFormat="1" applyFont="1" applyFill="1"/>
    <xf numFmtId="43" fontId="11" fillId="0" borderId="4" xfId="7" applyFont="1" applyFill="1" applyBorder="1" applyAlignment="1">
      <alignment vertical="center"/>
    </xf>
    <xf numFmtId="165" fontId="11" fillId="0" borderId="0" xfId="8" applyNumberFormat="1" applyFont="1" applyFill="1" applyBorder="1"/>
    <xf numFmtId="0" fontId="15" fillId="0" borderId="0" xfId="0" applyFont="1" applyAlignment="1">
      <alignment vertical="center"/>
    </xf>
    <xf numFmtId="9" fontId="15" fillId="0" borderId="0" xfId="8" applyFont="1"/>
    <xf numFmtId="0" fontId="5" fillId="0" borderId="0" xfId="0" applyFont="1"/>
    <xf numFmtId="0" fontId="10" fillId="2" borderId="0" xfId="0" applyFont="1" applyFill="1"/>
    <xf numFmtId="0" fontId="11" fillId="2" borderId="0" xfId="0" applyFont="1" applyFill="1"/>
    <xf numFmtId="0" fontId="23" fillId="0" borderId="0" xfId="11" applyFont="1"/>
    <xf numFmtId="0" fontId="14" fillId="0" borderId="0" xfId="11" applyFont="1"/>
    <xf numFmtId="3" fontId="23" fillId="0" borderId="0" xfId="1" applyNumberFormat="1" applyFont="1"/>
    <xf numFmtId="0" fontId="24" fillId="0" borderId="23" xfId="1" applyFont="1" applyBorder="1" applyAlignment="1">
      <alignment horizontal="center" vertical="center" wrapText="1"/>
    </xf>
    <xf numFmtId="0" fontId="24" fillId="0" borderId="0" xfId="1" applyFont="1"/>
    <xf numFmtId="0" fontId="14" fillId="0" borderId="9" xfId="11" applyFont="1" applyBorder="1"/>
    <xf numFmtId="43" fontId="14" fillId="0" borderId="35" xfId="7" applyFont="1" applyBorder="1"/>
    <xf numFmtId="43" fontId="14" fillId="2" borderId="35" xfId="7" applyFont="1" applyFill="1" applyBorder="1"/>
    <xf numFmtId="169" fontId="14" fillId="0" borderId="35" xfId="7" applyNumberFormat="1" applyFont="1" applyBorder="1"/>
    <xf numFmtId="43" fontId="14" fillId="0" borderId="36" xfId="7" applyFont="1" applyBorder="1"/>
    <xf numFmtId="43" fontId="14" fillId="0" borderId="0" xfId="11" applyNumberFormat="1" applyFont="1"/>
    <xf numFmtId="43" fontId="14" fillId="0" borderId="4" xfId="7" applyFont="1" applyBorder="1"/>
    <xf numFmtId="43" fontId="14" fillId="2" borderId="4" xfId="7" applyFont="1" applyFill="1" applyBorder="1"/>
    <xf numFmtId="169" fontId="14" fillId="0" borderId="4" xfId="7" applyNumberFormat="1" applyFont="1" applyBorder="1"/>
    <xf numFmtId="43" fontId="14" fillId="0" borderId="15" xfId="7" applyFont="1" applyBorder="1"/>
    <xf numFmtId="0" fontId="14" fillId="0" borderId="0" xfId="11" applyFont="1" applyAlignment="1">
      <alignment horizontal="right"/>
    </xf>
    <xf numFmtId="0" fontId="5" fillId="0" borderId="0" xfId="11"/>
    <xf numFmtId="44" fontId="14" fillId="0" borderId="0" xfId="9" applyFont="1"/>
    <xf numFmtId="43" fontId="14" fillId="0" borderId="0" xfId="7" applyFont="1"/>
    <xf numFmtId="170" fontId="14" fillId="0" borderId="0" xfId="11" applyNumberFormat="1" applyFont="1"/>
    <xf numFmtId="0" fontId="24" fillId="0" borderId="18" xfId="1" applyFont="1" applyBorder="1"/>
    <xf numFmtId="43" fontId="14" fillId="0" borderId="37" xfId="7" applyFont="1" applyBorder="1"/>
    <xf numFmtId="169" fontId="14" fillId="0" borderId="37" xfId="7" applyNumberFormat="1" applyFont="1" applyBorder="1"/>
    <xf numFmtId="43" fontId="14" fillId="2" borderId="37" xfId="7" applyFont="1" applyFill="1" applyBorder="1"/>
    <xf numFmtId="43" fontId="14" fillId="0" borderId="11" xfId="7" applyFont="1" applyBorder="1"/>
    <xf numFmtId="0" fontId="24" fillId="0" borderId="0" xfId="11" applyFont="1"/>
    <xf numFmtId="165" fontId="14" fillId="0" borderId="0" xfId="8" applyNumberFormat="1" applyFont="1"/>
    <xf numFmtId="0" fontId="16" fillId="0" borderId="0" xfId="11" applyFont="1"/>
    <xf numFmtId="49" fontId="16" fillId="0" borderId="0" xfId="11" applyNumberFormat="1" applyFont="1"/>
    <xf numFmtId="0" fontId="11" fillId="0" borderId="0" xfId="0" applyFont="1" applyAlignment="1">
      <alignment horizontal="left" vertical="top" wrapText="1"/>
    </xf>
    <xf numFmtId="0" fontId="11" fillId="0" borderId="0" xfId="11" applyFont="1" applyAlignment="1">
      <alignment vertical="top"/>
    </xf>
    <xf numFmtId="0" fontId="11" fillId="0" borderId="18" xfId="11" applyFont="1" applyBorder="1"/>
    <xf numFmtId="2" fontId="11" fillId="0" borderId="29" xfId="11" applyNumberFormat="1" applyFont="1" applyBorder="1" applyAlignment="1">
      <alignment vertical="top"/>
    </xf>
    <xf numFmtId="2" fontId="11" fillId="0" borderId="28" xfId="11" applyNumberFormat="1" applyFont="1" applyBorder="1" applyAlignment="1">
      <alignment vertical="top"/>
    </xf>
    <xf numFmtId="2" fontId="11" fillId="0" borderId="27" xfId="11" applyNumberFormat="1" applyFont="1" applyBorder="1" applyAlignment="1">
      <alignment vertical="top"/>
    </xf>
    <xf numFmtId="0" fontId="11" fillId="3" borderId="6" xfId="11" applyFont="1" applyFill="1" applyBorder="1" applyAlignment="1">
      <alignment vertical="top"/>
    </xf>
    <xf numFmtId="44" fontId="11" fillId="3" borderId="5" xfId="11" applyNumberFormat="1" applyFont="1" applyFill="1" applyBorder="1" applyAlignment="1">
      <alignment vertical="top"/>
    </xf>
    <xf numFmtId="0" fontId="10" fillId="3" borderId="2" xfId="11" applyFont="1" applyFill="1" applyBorder="1" applyAlignment="1" applyProtection="1">
      <alignment vertical="top"/>
      <protection locked="0"/>
    </xf>
    <xf numFmtId="0" fontId="10" fillId="3" borderId="8" xfId="11" applyFont="1" applyFill="1" applyBorder="1" applyAlignment="1" applyProtection="1">
      <alignment vertical="top"/>
      <protection locked="0"/>
    </xf>
    <xf numFmtId="0" fontId="10" fillId="3" borderId="10" xfId="11" applyFont="1" applyFill="1" applyBorder="1" applyAlignment="1" applyProtection="1">
      <alignment vertical="top"/>
      <protection locked="0"/>
    </xf>
    <xf numFmtId="167" fontId="11" fillId="0" borderId="0" xfId="11" applyNumberFormat="1" applyFont="1"/>
    <xf numFmtId="0" fontId="10" fillId="3" borderId="6" xfId="11" applyFont="1" applyFill="1" applyBorder="1" applyAlignment="1" applyProtection="1">
      <alignment vertical="top"/>
      <protection locked="0"/>
    </xf>
    <xf numFmtId="0" fontId="10" fillId="3" borderId="5" xfId="11" applyFont="1" applyFill="1" applyBorder="1" applyAlignment="1" applyProtection="1">
      <alignment vertical="top"/>
      <protection locked="0"/>
    </xf>
    <xf numFmtId="0" fontId="11" fillId="0" borderId="30" xfId="11" applyFont="1" applyBorder="1" applyAlignment="1">
      <alignment vertical="top" wrapText="1"/>
    </xf>
    <xf numFmtId="0" fontId="11" fillId="0" borderId="31" xfId="11" applyFont="1" applyBorder="1" applyAlignment="1">
      <alignment vertical="top" wrapText="1"/>
    </xf>
    <xf numFmtId="0" fontId="10" fillId="3" borderId="19" xfId="11" applyFont="1" applyFill="1" applyBorder="1" applyAlignment="1" applyProtection="1">
      <alignment vertical="top"/>
      <protection locked="0"/>
    </xf>
    <xf numFmtId="2" fontId="11" fillId="0" borderId="28" xfId="11" applyNumberFormat="1" applyFont="1" applyBorder="1" applyAlignment="1">
      <alignment horizontal="right" vertical="center"/>
    </xf>
    <xf numFmtId="2" fontId="11" fillId="0" borderId="0" xfId="11" applyNumberFormat="1" applyFont="1"/>
    <xf numFmtId="0" fontId="11" fillId="0" borderId="24" xfId="11" applyFont="1" applyBorder="1" applyAlignment="1" applyProtection="1">
      <alignment horizontal="left" vertical="top"/>
      <protection locked="0"/>
    </xf>
    <xf numFmtId="2" fontId="17" fillId="0" borderId="14" xfId="11" applyNumberFormat="1" applyFont="1" applyBorder="1" applyAlignment="1">
      <alignment horizontal="right" vertical="center"/>
    </xf>
    <xf numFmtId="0" fontId="17" fillId="0" borderId="24" xfId="11" applyFont="1" applyBorder="1" applyAlignment="1">
      <alignment vertical="center" wrapText="1"/>
    </xf>
    <xf numFmtId="0" fontId="10" fillId="3" borderId="26" xfId="11" applyFont="1" applyFill="1" applyBorder="1" applyAlignment="1" applyProtection="1">
      <alignment vertical="top"/>
      <protection locked="0"/>
    </xf>
    <xf numFmtId="0" fontId="10" fillId="3" borderId="21" xfId="11" applyFont="1" applyFill="1" applyBorder="1" applyAlignment="1" applyProtection="1">
      <alignment vertical="top"/>
      <protection locked="0"/>
    </xf>
    <xf numFmtId="0" fontId="10" fillId="3" borderId="0" xfId="11" applyFont="1" applyFill="1" applyAlignment="1" applyProtection="1">
      <alignment vertical="top"/>
      <protection locked="0"/>
    </xf>
    <xf numFmtId="0" fontId="11" fillId="0" borderId="25" xfId="11" applyFont="1" applyBorder="1" applyAlignment="1">
      <alignment horizontal="left" vertical="top" wrapText="1"/>
    </xf>
    <xf numFmtId="0" fontId="11" fillId="0" borderId="24" xfId="11" applyFont="1" applyBorder="1" applyAlignment="1">
      <alignment vertical="top" wrapText="1"/>
    </xf>
    <xf numFmtId="2" fontId="10" fillId="3" borderId="10" xfId="11" applyNumberFormat="1" applyFont="1" applyFill="1" applyBorder="1" applyAlignment="1" applyProtection="1">
      <alignment vertical="top"/>
      <protection locked="0"/>
    </xf>
    <xf numFmtId="0" fontId="11" fillId="0" borderId="22" xfId="11" applyFont="1" applyBorder="1" applyAlignment="1">
      <alignment vertical="top" wrapText="1"/>
    </xf>
    <xf numFmtId="0" fontId="11" fillId="0" borderId="12" xfId="11" applyFont="1" applyBorder="1" applyAlignment="1">
      <alignment vertical="top" wrapText="1"/>
    </xf>
    <xf numFmtId="0" fontId="10" fillId="0" borderId="16" xfId="11" applyFont="1" applyBorder="1" applyAlignment="1">
      <alignment horizontal="center" vertical="top" wrapText="1"/>
    </xf>
    <xf numFmtId="0" fontId="10" fillId="0" borderId="34" xfId="11" applyFont="1" applyBorder="1" applyAlignment="1">
      <alignment horizontal="center" vertical="top" wrapText="1"/>
    </xf>
    <xf numFmtId="167" fontId="10" fillId="0" borderId="33" xfId="11" applyNumberFormat="1" applyFont="1" applyBorder="1" applyAlignment="1">
      <alignment horizontal="center" vertical="top" wrapText="1"/>
    </xf>
    <xf numFmtId="167" fontId="10" fillId="0" borderId="3" xfId="11" applyNumberFormat="1" applyFont="1" applyBorder="1" applyAlignment="1">
      <alignment horizontal="center" vertical="top" wrapText="1"/>
    </xf>
    <xf numFmtId="0" fontId="10" fillId="0" borderId="9" xfId="11" applyFont="1" applyBorder="1" applyAlignment="1">
      <alignment horizontal="center" vertical="center"/>
    </xf>
    <xf numFmtId="10" fontId="10" fillId="0" borderId="3" xfId="11" applyNumberFormat="1" applyFont="1" applyBorder="1" applyAlignment="1">
      <alignment horizontal="center" vertical="top"/>
    </xf>
    <xf numFmtId="10" fontId="10" fillId="0" borderId="19" xfId="11" applyNumberFormat="1" applyFont="1" applyBorder="1" applyAlignment="1">
      <alignment vertical="top"/>
    </xf>
    <xf numFmtId="10" fontId="10" fillId="0" borderId="0" xfId="11" applyNumberFormat="1" applyFont="1" applyAlignment="1">
      <alignment vertical="top"/>
    </xf>
    <xf numFmtId="2" fontId="11" fillId="3" borderId="6" xfId="11" applyNumberFormat="1" applyFont="1" applyFill="1" applyBorder="1" applyAlignment="1">
      <alignment vertical="top"/>
    </xf>
    <xf numFmtId="0" fontId="11" fillId="3" borderId="5" xfId="11" applyFont="1" applyFill="1" applyBorder="1" applyAlignment="1">
      <alignment vertical="top"/>
    </xf>
    <xf numFmtId="40" fontId="12" fillId="0" borderId="0" xfId="11" applyNumberFormat="1" applyFont="1" applyAlignment="1">
      <alignment vertical="top"/>
    </xf>
    <xf numFmtId="2" fontId="11" fillId="0" borderId="32" xfId="11" applyNumberFormat="1" applyFont="1" applyBorder="1" applyAlignment="1">
      <alignment vertical="top"/>
    </xf>
    <xf numFmtId="0" fontId="12" fillId="0" borderId="0" xfId="11" applyFont="1" applyAlignment="1">
      <alignment vertical="top"/>
    </xf>
    <xf numFmtId="0" fontId="11" fillId="0" borderId="0" xfId="11" applyFont="1" applyAlignment="1">
      <alignment vertical="center"/>
    </xf>
    <xf numFmtId="167" fontId="10" fillId="0" borderId="6" xfId="11" applyNumberFormat="1" applyFont="1" applyBorder="1" applyAlignment="1">
      <alignment horizontal="center" vertical="top" wrapText="1"/>
    </xf>
    <xf numFmtId="0" fontId="10" fillId="0" borderId="9" xfId="11" applyFont="1" applyBorder="1" applyAlignment="1">
      <alignment horizontal="left" vertical="center" wrapText="1"/>
    </xf>
    <xf numFmtId="44" fontId="11" fillId="0" borderId="0" xfId="17" applyFont="1" applyBorder="1"/>
    <xf numFmtId="9" fontId="11" fillId="0" borderId="0" xfId="6" applyFont="1" applyBorder="1"/>
    <xf numFmtId="0" fontId="11" fillId="0" borderId="0" xfId="0" applyFont="1" applyAlignment="1">
      <alignment horizontal="left"/>
    </xf>
    <xf numFmtId="0" fontId="10" fillId="3" borderId="9" xfId="11" applyFont="1" applyFill="1" applyBorder="1" applyAlignment="1" applyProtection="1">
      <alignment vertical="top"/>
      <protection locked="0"/>
    </xf>
    <xf numFmtId="0" fontId="28" fillId="0" borderId="0" xfId="23"/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39" xfId="0" applyFont="1" applyBorder="1" applyAlignment="1">
      <alignment horizontal="left" vertical="top" wrapText="1"/>
    </xf>
    <xf numFmtId="2" fontId="11" fillId="0" borderId="39" xfId="0" applyNumberFormat="1" applyFont="1" applyBorder="1" applyAlignment="1">
      <alignment horizontal="right" vertical="top"/>
    </xf>
    <xf numFmtId="0" fontId="11" fillId="0" borderId="44" xfId="11" applyFont="1" applyBorder="1" applyAlignment="1">
      <alignment horizontal="left" vertical="top" wrapText="1"/>
    </xf>
    <xf numFmtId="0" fontId="11" fillId="0" borderId="24" xfId="11" applyFont="1" applyBorder="1" applyAlignment="1">
      <alignment horizontal="left" vertical="top" wrapText="1"/>
    </xf>
    <xf numFmtId="0" fontId="11" fillId="0" borderId="44" xfId="11" applyFont="1" applyBorder="1" applyAlignment="1">
      <alignment vertical="top" wrapText="1"/>
    </xf>
    <xf numFmtId="0" fontId="11" fillId="0" borderId="39" xfId="0" applyFont="1" applyBorder="1" applyAlignment="1">
      <alignment vertical="top" wrapText="1"/>
    </xf>
    <xf numFmtId="167" fontId="11" fillId="0" borderId="40" xfId="11" applyNumberFormat="1" applyFont="1" applyBorder="1" applyAlignment="1">
      <alignment vertical="top"/>
    </xf>
    <xf numFmtId="0" fontId="10" fillId="3" borderId="45" xfId="11" applyFont="1" applyFill="1" applyBorder="1" applyAlignment="1" applyProtection="1">
      <alignment vertical="top"/>
      <protection locked="0"/>
    </xf>
    <xf numFmtId="0" fontId="10" fillId="3" borderId="46" xfId="11" applyFont="1" applyFill="1" applyBorder="1" applyAlignment="1" applyProtection="1">
      <alignment vertical="top"/>
      <protection locked="0"/>
    </xf>
    <xf numFmtId="0" fontId="10" fillId="3" borderId="47" xfId="11" applyFont="1" applyFill="1" applyBorder="1" applyAlignment="1" applyProtection="1">
      <alignment vertical="top"/>
      <protection locked="0"/>
    </xf>
    <xf numFmtId="0" fontId="10" fillId="3" borderId="48" xfId="11" applyFont="1" applyFill="1" applyBorder="1" applyAlignment="1" applyProtection="1">
      <alignment vertical="top"/>
      <protection locked="0"/>
    </xf>
    <xf numFmtId="2" fontId="11" fillId="0" borderId="4" xfId="11" applyNumberFormat="1" applyFont="1" applyBorder="1" applyAlignment="1">
      <alignment vertical="top"/>
    </xf>
    <xf numFmtId="2" fontId="11" fillId="0" borderId="15" xfId="9" applyNumberFormat="1" applyFont="1" applyBorder="1" applyAlignment="1">
      <alignment vertical="top"/>
    </xf>
    <xf numFmtId="0" fontId="11" fillId="0" borderId="38" xfId="11" applyFont="1" applyBorder="1" applyAlignment="1">
      <alignment vertical="top" wrapText="1"/>
    </xf>
    <xf numFmtId="2" fontId="11" fillId="0" borderId="42" xfId="11" applyNumberFormat="1" applyFont="1" applyBorder="1" applyAlignment="1">
      <alignment vertical="top"/>
    </xf>
    <xf numFmtId="2" fontId="11" fillId="0" borderId="43" xfId="9" applyNumberFormat="1" applyFont="1" applyBorder="1" applyAlignment="1">
      <alignment vertical="top"/>
    </xf>
    <xf numFmtId="2" fontId="11" fillId="0" borderId="52" xfId="11" applyNumberFormat="1" applyFont="1" applyBorder="1" applyAlignment="1">
      <alignment vertical="top"/>
    </xf>
    <xf numFmtId="2" fontId="11" fillId="0" borderId="53" xfId="11" applyNumberFormat="1" applyFont="1" applyBorder="1" applyAlignment="1">
      <alignment vertical="top"/>
    </xf>
    <xf numFmtId="2" fontId="11" fillId="0" borderId="54" xfId="11" applyNumberFormat="1" applyFont="1" applyBorder="1" applyAlignment="1">
      <alignment vertical="top"/>
    </xf>
    <xf numFmtId="2" fontId="11" fillId="0" borderId="55" xfId="11" applyNumberFormat="1" applyFont="1" applyBorder="1" applyAlignment="1">
      <alignment vertical="top"/>
    </xf>
    <xf numFmtId="0" fontId="10" fillId="3" borderId="56" xfId="11" applyFont="1" applyFill="1" applyBorder="1" applyAlignment="1" applyProtection="1">
      <alignment vertical="top"/>
      <protection locked="0"/>
    </xf>
    <xf numFmtId="0" fontId="11" fillId="3" borderId="51" xfId="11" applyFont="1" applyFill="1" applyBorder="1" applyAlignment="1">
      <alignment vertical="top"/>
    </xf>
    <xf numFmtId="2" fontId="11" fillId="3" borderId="57" xfId="11" applyNumberFormat="1" applyFont="1" applyFill="1" applyBorder="1" applyAlignment="1">
      <alignment vertical="top"/>
    </xf>
    <xf numFmtId="165" fontId="11" fillId="0" borderId="59" xfId="8" applyNumberFormat="1" applyFont="1" applyFill="1" applyBorder="1" applyAlignment="1">
      <alignment vertical="top"/>
    </xf>
    <xf numFmtId="0" fontId="11" fillId="6" borderId="38" xfId="0" applyFont="1" applyFill="1" applyBorder="1" applyAlignment="1">
      <alignment vertical="top" wrapText="1"/>
    </xf>
    <xf numFmtId="0" fontId="11" fillId="6" borderId="39" xfId="0" applyFont="1" applyFill="1" applyBorder="1" applyAlignment="1">
      <alignment vertical="top" wrapText="1"/>
    </xf>
    <xf numFmtId="165" fontId="11" fillId="0" borderId="0" xfId="0" applyNumberFormat="1" applyFont="1"/>
    <xf numFmtId="44" fontId="11" fillId="0" borderId="0" xfId="0" applyNumberFormat="1" applyFont="1"/>
    <xf numFmtId="8" fontId="11" fillId="0" borderId="0" xfId="0" applyNumberFormat="1" applyFont="1"/>
    <xf numFmtId="44" fontId="0" fillId="0" borderId="0" xfId="0" applyNumberFormat="1"/>
    <xf numFmtId="0" fontId="11" fillId="0" borderId="4" xfId="0" applyFont="1" applyBorder="1" applyAlignment="1">
      <alignment vertical="top" wrapText="1"/>
    </xf>
    <xf numFmtId="0" fontId="30" fillId="0" borderId="39" xfId="0" applyFont="1" applyBorder="1" applyAlignment="1">
      <alignment wrapText="1"/>
    </xf>
    <xf numFmtId="0" fontId="29" fillId="0" borderId="39" xfId="0" applyFont="1" applyBorder="1" applyAlignment="1">
      <alignment wrapText="1"/>
    </xf>
    <xf numFmtId="0" fontId="29" fillId="0" borderId="4" xfId="0" applyFont="1" applyBorder="1" applyAlignment="1">
      <alignment wrapText="1"/>
    </xf>
    <xf numFmtId="0" fontId="11" fillId="0" borderId="41" xfId="11" applyFont="1" applyBorder="1" applyAlignment="1">
      <alignment vertical="top" wrapText="1"/>
    </xf>
    <xf numFmtId="165" fontId="11" fillId="0" borderId="60" xfId="8" applyNumberFormat="1" applyFont="1" applyFill="1" applyBorder="1" applyAlignment="1">
      <alignment vertical="top"/>
    </xf>
    <xf numFmtId="2" fontId="11" fillId="0" borderId="61" xfId="11" applyNumberFormat="1" applyFont="1" applyBorder="1" applyAlignment="1">
      <alignment vertical="top"/>
    </xf>
    <xf numFmtId="2" fontId="11" fillId="0" borderId="63" xfId="11" applyNumberFormat="1" applyFont="1" applyBorder="1" applyAlignment="1">
      <alignment vertical="top"/>
    </xf>
    <xf numFmtId="0" fontId="11" fillId="3" borderId="46" xfId="11" applyFont="1" applyFill="1" applyBorder="1" applyAlignment="1">
      <alignment vertical="top"/>
    </xf>
    <xf numFmtId="2" fontId="11" fillId="3" borderId="49" xfId="11" applyNumberFormat="1" applyFont="1" applyFill="1" applyBorder="1" applyAlignment="1">
      <alignment vertical="top"/>
    </xf>
    <xf numFmtId="167" fontId="11" fillId="0" borderId="64" xfId="11" applyNumberFormat="1" applyFont="1" applyBorder="1" applyAlignment="1">
      <alignment vertical="top"/>
    </xf>
    <xf numFmtId="2" fontId="11" fillId="0" borderId="4" xfId="11" applyNumberFormat="1" applyFont="1" applyBorder="1" applyAlignment="1">
      <alignment vertical="center"/>
    </xf>
    <xf numFmtId="2" fontId="11" fillId="0" borderId="15" xfId="9" applyNumberFormat="1" applyFont="1" applyBorder="1" applyAlignment="1">
      <alignment vertical="center"/>
    </xf>
    <xf numFmtId="167" fontId="11" fillId="0" borderId="12" xfId="11" applyNumberFormat="1" applyFont="1" applyBorder="1" applyAlignment="1">
      <alignment vertical="top"/>
    </xf>
    <xf numFmtId="165" fontId="11" fillId="0" borderId="67" xfId="8" applyNumberFormat="1" applyFont="1" applyFill="1" applyBorder="1" applyAlignment="1">
      <alignment vertical="top"/>
    </xf>
    <xf numFmtId="165" fontId="11" fillId="0" borderId="68" xfId="8" applyNumberFormat="1" applyFont="1" applyFill="1" applyBorder="1" applyAlignment="1">
      <alignment vertical="top"/>
    </xf>
    <xf numFmtId="165" fontId="11" fillId="0" borderId="69" xfId="8" applyNumberFormat="1" applyFont="1" applyFill="1" applyBorder="1" applyAlignment="1">
      <alignment vertical="top"/>
    </xf>
    <xf numFmtId="165" fontId="11" fillId="0" borderId="70" xfId="8" applyNumberFormat="1" applyFont="1" applyFill="1" applyBorder="1" applyAlignment="1">
      <alignment vertical="top"/>
    </xf>
    <xf numFmtId="2" fontId="11" fillId="0" borderId="67" xfId="9" applyNumberFormat="1" applyFont="1" applyBorder="1" applyAlignment="1">
      <alignment vertical="top"/>
    </xf>
    <xf numFmtId="0" fontId="11" fillId="0" borderId="2" xfId="11" applyFont="1" applyBorder="1" applyAlignment="1" applyProtection="1">
      <alignment vertical="top"/>
      <protection locked="0"/>
    </xf>
    <xf numFmtId="2" fontId="11" fillId="0" borderId="19" xfId="11" applyNumberFormat="1" applyFont="1" applyBorder="1" applyAlignment="1" applyProtection="1">
      <alignment vertical="top"/>
      <protection locked="0"/>
    </xf>
    <xf numFmtId="0" fontId="11" fillId="0" borderId="23" xfId="5" applyFont="1" applyBorder="1" applyAlignment="1">
      <alignment vertical="top"/>
    </xf>
    <xf numFmtId="167" fontId="11" fillId="0" borderId="71" xfId="11" applyNumberFormat="1" applyFont="1" applyBorder="1" applyAlignment="1">
      <alignment vertical="top"/>
    </xf>
    <xf numFmtId="0" fontId="11" fillId="0" borderId="25" xfId="5" applyFont="1" applyBorder="1" applyAlignment="1">
      <alignment vertical="top"/>
    </xf>
    <xf numFmtId="0" fontId="11" fillId="6" borderId="38" xfId="0" applyFont="1" applyFill="1" applyBorder="1" applyAlignment="1">
      <alignment horizontal="right" vertical="center" wrapText="1"/>
    </xf>
    <xf numFmtId="165" fontId="11" fillId="6" borderId="50" xfId="6" applyNumberFormat="1" applyFont="1" applyFill="1" applyBorder="1" applyAlignment="1">
      <alignment vertical="center"/>
    </xf>
    <xf numFmtId="2" fontId="11" fillId="6" borderId="38" xfId="0" applyNumberFormat="1" applyFont="1" applyFill="1" applyBorder="1" applyAlignment="1">
      <alignment vertical="center"/>
    </xf>
    <xf numFmtId="2" fontId="11" fillId="6" borderId="39" xfId="0" applyNumberFormat="1" applyFont="1" applyFill="1" applyBorder="1" applyAlignment="1">
      <alignment vertical="center"/>
    </xf>
    <xf numFmtId="165" fontId="11" fillId="6" borderId="39" xfId="6" applyNumberFormat="1" applyFont="1" applyFill="1" applyBorder="1" applyAlignment="1">
      <alignment vertical="center"/>
    </xf>
    <xf numFmtId="2" fontId="11" fillId="0" borderId="39" xfId="0" applyNumberFormat="1" applyFont="1" applyBorder="1" applyAlignment="1">
      <alignment horizontal="right" vertical="center"/>
    </xf>
    <xf numFmtId="2" fontId="11" fillId="0" borderId="39" xfId="0" applyNumberFormat="1" applyFont="1" applyBorder="1" applyAlignment="1">
      <alignment vertical="center"/>
    </xf>
    <xf numFmtId="167" fontId="11" fillId="0" borderId="39" xfId="0" applyNumberFormat="1" applyFont="1" applyBorder="1" applyAlignment="1">
      <alignment horizontal="right" vertical="center"/>
    </xf>
    <xf numFmtId="0" fontId="11" fillId="0" borderId="39" xfId="0" applyFont="1" applyBorder="1" applyAlignment="1">
      <alignment vertical="center"/>
    </xf>
    <xf numFmtId="2" fontId="11" fillId="0" borderId="7" xfId="0" applyNumberFormat="1" applyFont="1" applyBorder="1" applyAlignment="1">
      <alignment horizontal="right" vertical="center"/>
    </xf>
    <xf numFmtId="0" fontId="11" fillId="3" borderId="10" xfId="11" applyFont="1" applyFill="1" applyBorder="1" applyAlignment="1">
      <alignment vertical="top"/>
    </xf>
    <xf numFmtId="2" fontId="11" fillId="3" borderId="8" xfId="11" applyNumberFormat="1" applyFont="1" applyFill="1" applyBorder="1" applyAlignment="1">
      <alignment vertical="top"/>
    </xf>
    <xf numFmtId="0" fontId="10" fillId="3" borderId="25" xfId="11" applyFont="1" applyFill="1" applyBorder="1" applyAlignment="1" applyProtection="1">
      <alignment vertical="top"/>
      <protection locked="0"/>
    </xf>
    <xf numFmtId="0" fontId="11" fillId="3" borderId="19" xfId="11" applyFont="1" applyFill="1" applyBorder="1" applyAlignment="1">
      <alignment vertical="top"/>
    </xf>
    <xf numFmtId="2" fontId="11" fillId="3" borderId="26" xfId="11" applyNumberFormat="1" applyFont="1" applyFill="1" applyBorder="1" applyAlignment="1">
      <alignment vertical="top"/>
    </xf>
    <xf numFmtId="2" fontId="11" fillId="0" borderId="65" xfId="11" applyNumberFormat="1" applyFont="1" applyBorder="1" applyAlignment="1">
      <alignment vertical="top"/>
    </xf>
    <xf numFmtId="43" fontId="11" fillId="0" borderId="65" xfId="7" applyFont="1" applyFill="1" applyBorder="1" applyAlignment="1">
      <alignment vertical="center"/>
    </xf>
    <xf numFmtId="2" fontId="11" fillId="0" borderId="37" xfId="11" applyNumberFormat="1" applyFont="1" applyBorder="1" applyAlignment="1">
      <alignment vertical="top"/>
    </xf>
    <xf numFmtId="165" fontId="11" fillId="0" borderId="37" xfId="6" applyNumberFormat="1" applyFont="1" applyBorder="1"/>
    <xf numFmtId="171" fontId="11" fillId="0" borderId="0" xfId="0" applyNumberFormat="1" applyFont="1"/>
    <xf numFmtId="172" fontId="11" fillId="0" borderId="0" xfId="0" applyNumberFormat="1" applyFont="1"/>
    <xf numFmtId="0" fontId="17" fillId="0" borderId="0" xfId="0" applyFont="1"/>
    <xf numFmtId="0" fontId="28" fillId="0" borderId="0" xfId="23" applyFill="1" applyBorder="1" applyAlignment="1"/>
    <xf numFmtId="0" fontId="17" fillId="0" borderId="4" xfId="0" applyFont="1" applyBorder="1"/>
    <xf numFmtId="0" fontId="13" fillId="0" borderId="0" xfId="0" applyFont="1"/>
    <xf numFmtId="43" fontId="0" fillId="0" borderId="0" xfId="0" applyNumberFormat="1"/>
    <xf numFmtId="8" fontId="12" fillId="0" borderId="0" xfId="0" applyNumberFormat="1" applyFont="1"/>
    <xf numFmtId="2" fontId="0" fillId="0" borderId="0" xfId="0" applyNumberFormat="1"/>
    <xf numFmtId="2" fontId="11" fillId="0" borderId="39" xfId="0" applyNumberFormat="1" applyFont="1" applyBorder="1" applyAlignment="1">
      <alignment horizontal="right" vertical="center" wrapText="1"/>
    </xf>
    <xf numFmtId="43" fontId="11" fillId="0" borderId="0" xfId="7" applyFont="1" applyFill="1" applyBorder="1" applyAlignment="1">
      <alignment horizontal="right" vertical="center"/>
    </xf>
    <xf numFmtId="0" fontId="11" fillId="0" borderId="0" xfId="11" applyFont="1" applyAlignment="1">
      <alignment vertical="top" wrapText="1"/>
    </xf>
    <xf numFmtId="2" fontId="11" fillId="0" borderId="0" xfId="11" applyNumberFormat="1" applyFont="1" applyAlignment="1">
      <alignment horizontal="right" vertical="center"/>
    </xf>
    <xf numFmtId="165" fontId="11" fillId="0" borderId="0" xfId="6" applyNumberFormat="1" applyFont="1" applyFill="1" applyBorder="1" applyAlignment="1">
      <alignment vertical="center"/>
    </xf>
    <xf numFmtId="165" fontId="11" fillId="0" borderId="39" xfId="6" applyNumberFormat="1" applyFont="1" applyBorder="1"/>
    <xf numFmtId="165" fontId="11" fillId="0" borderId="15" xfId="8" applyNumberFormat="1" applyFont="1" applyFill="1" applyBorder="1"/>
    <xf numFmtId="0" fontId="0" fillId="0" borderId="39" xfId="0" applyBorder="1"/>
    <xf numFmtId="0" fontId="10" fillId="3" borderId="18" xfId="11" applyFont="1" applyFill="1" applyBorder="1" applyAlignment="1" applyProtection="1">
      <alignment vertical="top"/>
      <protection locked="0"/>
    </xf>
    <xf numFmtId="10" fontId="11" fillId="0" borderId="0" xfId="0" applyNumberFormat="1" applyFont="1"/>
    <xf numFmtId="167" fontId="11" fillId="0" borderId="73" xfId="11" applyNumberFormat="1" applyFont="1" applyBorder="1" applyAlignment="1">
      <alignment vertical="top"/>
    </xf>
    <xf numFmtId="167" fontId="11" fillId="0" borderId="75" xfId="11" applyNumberFormat="1" applyFont="1" applyBorder="1" applyAlignment="1">
      <alignment vertical="top"/>
    </xf>
    <xf numFmtId="167" fontId="11" fillId="0" borderId="77" xfId="11" applyNumberFormat="1" applyFont="1" applyBorder="1" applyAlignment="1">
      <alignment vertical="top"/>
    </xf>
    <xf numFmtId="0" fontId="10" fillId="3" borderId="78" xfId="11" applyFont="1" applyFill="1" applyBorder="1" applyAlignment="1" applyProtection="1">
      <alignment vertical="top"/>
      <protection locked="0"/>
    </xf>
    <xf numFmtId="167" fontId="11" fillId="0" borderId="73" xfId="11" applyNumberFormat="1" applyFont="1" applyBorder="1"/>
    <xf numFmtId="167" fontId="11" fillId="0" borderId="65" xfId="11" applyNumberFormat="1" applyFont="1" applyBorder="1"/>
    <xf numFmtId="2" fontId="11" fillId="0" borderId="77" xfId="11" applyNumberFormat="1" applyFont="1" applyBorder="1" applyAlignment="1" applyProtection="1">
      <alignment vertical="top"/>
      <protection locked="0"/>
    </xf>
    <xf numFmtId="0" fontId="11" fillId="0" borderId="41" xfId="11" applyFont="1" applyBorder="1" applyAlignment="1">
      <alignment vertical="center" wrapText="1"/>
    </xf>
    <xf numFmtId="165" fontId="11" fillId="0" borderId="79" xfId="8" applyNumberFormat="1" applyFont="1" applyFill="1" applyBorder="1" applyAlignment="1">
      <alignment vertical="top"/>
    </xf>
    <xf numFmtId="165" fontId="11" fillId="0" borderId="80" xfId="8" applyNumberFormat="1" applyFont="1" applyFill="1" applyBorder="1" applyAlignment="1">
      <alignment vertical="top"/>
    </xf>
    <xf numFmtId="0" fontId="10" fillId="3" borderId="81" xfId="11" applyFont="1" applyFill="1" applyBorder="1" applyAlignment="1" applyProtection="1">
      <alignment vertical="top"/>
      <protection locked="0"/>
    </xf>
    <xf numFmtId="0" fontId="10" fillId="3" borderId="82" xfId="11" applyFont="1" applyFill="1" applyBorder="1" applyAlignment="1" applyProtection="1">
      <alignment vertical="top"/>
      <protection locked="0"/>
    </xf>
    <xf numFmtId="0" fontId="11" fillId="3" borderId="82" xfId="11" applyFont="1" applyFill="1" applyBorder="1" applyAlignment="1">
      <alignment vertical="top"/>
    </xf>
    <xf numFmtId="2" fontId="11" fillId="3" borderId="83" xfId="11" applyNumberFormat="1" applyFont="1" applyFill="1" applyBorder="1" applyAlignment="1">
      <alignment vertical="top"/>
    </xf>
    <xf numFmtId="167" fontId="11" fillId="0" borderId="39" xfId="11" applyNumberFormat="1" applyFont="1" applyBorder="1" applyAlignment="1">
      <alignment vertical="top"/>
    </xf>
    <xf numFmtId="167" fontId="11" fillId="0" borderId="85" xfId="11" applyNumberFormat="1" applyFont="1" applyBorder="1"/>
    <xf numFmtId="165" fontId="11" fillId="0" borderId="59" xfId="8" applyNumberFormat="1" applyFont="1" applyFill="1" applyBorder="1"/>
    <xf numFmtId="2" fontId="11" fillId="0" borderId="85" xfId="11" applyNumberFormat="1" applyFont="1" applyBorder="1" applyAlignment="1">
      <alignment vertical="top"/>
    </xf>
    <xf numFmtId="2" fontId="11" fillId="0" borderId="86" xfId="11" applyNumberFormat="1" applyFont="1" applyBorder="1" applyAlignment="1">
      <alignment vertical="top"/>
    </xf>
    <xf numFmtId="2" fontId="11" fillId="0" borderId="59" xfId="9" applyNumberFormat="1" applyFont="1" applyBorder="1" applyAlignment="1">
      <alignment vertical="top"/>
    </xf>
    <xf numFmtId="167" fontId="11" fillId="0" borderId="75" xfId="11" applyNumberFormat="1" applyFont="1" applyBorder="1"/>
    <xf numFmtId="167" fontId="11" fillId="0" borderId="76" xfId="11" applyNumberFormat="1" applyFont="1" applyBorder="1"/>
    <xf numFmtId="0" fontId="10" fillId="3" borderId="87" xfId="11" applyFont="1" applyFill="1" applyBorder="1" applyAlignment="1" applyProtection="1">
      <alignment vertical="top"/>
      <protection locked="0"/>
    </xf>
    <xf numFmtId="0" fontId="11" fillId="0" borderId="2" xfId="11" applyFont="1" applyBorder="1" applyAlignment="1">
      <alignment vertical="top" wrapText="1"/>
    </xf>
    <xf numFmtId="167" fontId="11" fillId="0" borderId="89" xfId="11" applyNumberFormat="1" applyFont="1" applyBorder="1" applyAlignment="1">
      <alignment vertical="top"/>
    </xf>
    <xf numFmtId="167" fontId="11" fillId="0" borderId="5" xfId="11" applyNumberFormat="1" applyFont="1" applyBorder="1" applyAlignment="1">
      <alignment vertical="top"/>
    </xf>
    <xf numFmtId="2" fontId="11" fillId="0" borderId="90" xfId="11" applyNumberFormat="1" applyFont="1" applyBorder="1" applyAlignment="1">
      <alignment vertical="top"/>
    </xf>
    <xf numFmtId="2" fontId="11" fillId="0" borderId="34" xfId="11" applyNumberFormat="1" applyFont="1" applyBorder="1" applyAlignment="1">
      <alignment vertical="top"/>
    </xf>
    <xf numFmtId="2" fontId="11" fillId="0" borderId="16" xfId="9" applyNumberFormat="1" applyFont="1" applyBorder="1" applyAlignment="1">
      <alignment vertical="top"/>
    </xf>
    <xf numFmtId="10" fontId="10" fillId="0" borderId="4" xfId="0" applyNumberFormat="1" applyFont="1" applyBorder="1" applyAlignment="1">
      <alignment vertical="top"/>
    </xf>
    <xf numFmtId="0" fontId="10" fillId="3" borderId="30" xfId="11" applyFont="1" applyFill="1" applyBorder="1" applyAlignment="1" applyProtection="1">
      <alignment vertical="top"/>
      <protection locked="0"/>
    </xf>
    <xf numFmtId="0" fontId="11" fillId="3" borderId="0" xfId="11" applyFont="1" applyFill="1" applyAlignment="1">
      <alignment vertical="top"/>
    </xf>
    <xf numFmtId="2" fontId="11" fillId="3" borderId="21" xfId="11" applyNumberFormat="1" applyFont="1" applyFill="1" applyBorder="1" applyAlignment="1">
      <alignment vertical="top"/>
    </xf>
    <xf numFmtId="167" fontId="11" fillId="0" borderId="88" xfId="11" applyNumberFormat="1" applyFont="1" applyBorder="1" applyAlignment="1">
      <alignment vertical="top"/>
    </xf>
    <xf numFmtId="0" fontId="12" fillId="0" borderId="23" xfId="11" applyFont="1" applyBorder="1" applyAlignment="1">
      <alignment vertical="top"/>
    </xf>
    <xf numFmtId="165" fontId="12" fillId="0" borderId="11" xfId="11" applyNumberFormat="1" applyFont="1" applyBorder="1" applyAlignment="1">
      <alignment vertical="top"/>
    </xf>
    <xf numFmtId="40" fontId="12" fillId="0" borderId="37" xfId="11" applyNumberFormat="1" applyFont="1" applyBorder="1" applyAlignment="1">
      <alignment vertical="top"/>
    </xf>
    <xf numFmtId="40" fontId="12" fillId="0" borderId="11" xfId="11" applyNumberFormat="1" applyFont="1" applyBorder="1" applyAlignment="1">
      <alignment vertical="top"/>
    </xf>
    <xf numFmtId="0" fontId="10" fillId="0" borderId="0" xfId="0" applyFont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0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3" xfId="1" applyFont="1" applyBorder="1" applyAlignment="1" applyProtection="1">
      <alignment horizontal="center" vertical="center"/>
      <protection locked="0"/>
    </xf>
    <xf numFmtId="167" fontId="11" fillId="0" borderId="92" xfId="11" applyNumberFormat="1" applyFont="1" applyBorder="1" applyAlignment="1">
      <alignment vertical="top"/>
    </xf>
    <xf numFmtId="167" fontId="11" fillId="0" borderId="0" xfId="11" applyNumberFormat="1" applyFont="1" applyAlignment="1">
      <alignment vertical="top"/>
    </xf>
    <xf numFmtId="43" fontId="11" fillId="0" borderId="4" xfId="11" applyNumberFormat="1" applyFont="1" applyBorder="1" applyAlignment="1">
      <alignment vertical="top"/>
    </xf>
    <xf numFmtId="0" fontId="11" fillId="0" borderId="24" xfId="11" applyFont="1" applyBorder="1" applyAlignment="1">
      <alignment horizontal="left" vertical="top"/>
    </xf>
    <xf numFmtId="0" fontId="11" fillId="0" borderId="4" xfId="1" applyFont="1" applyBorder="1" applyAlignment="1" applyProtection="1">
      <alignment horizontal="left"/>
      <protection locked="0"/>
    </xf>
    <xf numFmtId="0" fontId="10" fillId="0" borderId="3" xfId="0" applyFont="1" applyBorder="1"/>
    <xf numFmtId="167" fontId="10" fillId="0" borderId="25" xfId="0" applyNumberFormat="1" applyFont="1" applyBorder="1" applyAlignment="1">
      <alignment horizontal="center" vertical="top" wrapText="1"/>
    </xf>
    <xf numFmtId="167" fontId="10" fillId="0" borderId="29" xfId="0" applyNumberFormat="1" applyFont="1" applyBorder="1" applyAlignment="1">
      <alignment horizontal="center" vertical="top" wrapText="1"/>
    </xf>
    <xf numFmtId="167" fontId="10" fillId="0" borderId="17" xfId="0" applyNumberFormat="1" applyFont="1" applyBorder="1" applyAlignment="1">
      <alignment horizontal="center" vertical="top" wrapText="1"/>
    </xf>
    <xf numFmtId="167" fontId="10" fillId="0" borderId="91" xfId="0" applyNumberFormat="1" applyFont="1" applyBorder="1" applyAlignment="1">
      <alignment horizontal="center" vertical="top" wrapText="1"/>
    </xf>
    <xf numFmtId="0" fontId="10" fillId="0" borderId="93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/>
    </xf>
    <xf numFmtId="0" fontId="0" fillId="0" borderId="0" xfId="0" applyAlignment="1">
      <alignment vertical="center"/>
    </xf>
    <xf numFmtId="0" fontId="11" fillId="0" borderId="94" xfId="0" applyFont="1" applyBorder="1" applyAlignment="1" applyProtection="1">
      <alignment horizontal="left" vertical="top"/>
      <protection locked="0"/>
    </xf>
    <xf numFmtId="10" fontId="10" fillId="0" borderId="95" xfId="0" applyNumberFormat="1" applyFont="1" applyBorder="1" applyAlignment="1">
      <alignment vertical="top"/>
    </xf>
    <xf numFmtId="2" fontId="11" fillId="0" borderId="95" xfId="0" applyNumberFormat="1" applyFont="1" applyBorder="1" applyAlignment="1">
      <alignment horizontal="right" vertical="top"/>
    </xf>
    <xf numFmtId="173" fontId="0" fillId="0" borderId="0" xfId="0" applyNumberFormat="1"/>
    <xf numFmtId="0" fontId="11" fillId="0" borderId="97" xfId="0" applyFont="1" applyBorder="1" applyAlignment="1" applyProtection="1">
      <alignment horizontal="left"/>
      <protection locked="0"/>
    </xf>
    <xf numFmtId="167" fontId="11" fillId="0" borderId="95" xfId="11" applyNumberFormat="1" applyFont="1" applyBorder="1" applyAlignment="1">
      <alignment vertical="top"/>
    </xf>
    <xf numFmtId="2" fontId="11" fillId="0" borderId="96" xfId="11" applyNumberFormat="1" applyFont="1" applyBorder="1" applyAlignment="1">
      <alignment vertical="top"/>
    </xf>
    <xf numFmtId="167" fontId="11" fillId="0" borderId="96" xfId="11" applyNumberFormat="1" applyFont="1" applyBorder="1"/>
    <xf numFmtId="0" fontId="32" fillId="0" borderId="0" xfId="0" quotePrefix="1" applyFont="1"/>
    <xf numFmtId="173" fontId="0" fillId="0" borderId="0" xfId="0" applyNumberFormat="1" applyAlignment="1">
      <alignment horizontal="right"/>
    </xf>
    <xf numFmtId="173" fontId="31" fillId="0" borderId="0" xfId="0" applyNumberFormat="1" applyFont="1"/>
    <xf numFmtId="2" fontId="11" fillId="0" borderId="44" xfId="0" applyNumberFormat="1" applyFont="1" applyBorder="1" applyAlignment="1">
      <alignment vertical="center"/>
    </xf>
    <xf numFmtId="0" fontId="17" fillId="0" borderId="24" xfId="0" applyFont="1" applyBorder="1" applyAlignment="1">
      <alignment wrapText="1"/>
    </xf>
    <xf numFmtId="0" fontId="36" fillId="0" borderId="0" xfId="0" applyFont="1"/>
    <xf numFmtId="43" fontId="17" fillId="0" borderId="85" xfId="0" applyNumberFormat="1" applyFont="1" applyBorder="1"/>
    <xf numFmtId="43" fontId="17" fillId="0" borderId="65" xfId="0" applyNumberFormat="1" applyFont="1" applyBorder="1"/>
    <xf numFmtId="165" fontId="0" fillId="0" borderId="0" xfId="0" applyNumberFormat="1"/>
    <xf numFmtId="0" fontId="21" fillId="0" borderId="0" xfId="0" applyFont="1" applyAlignment="1">
      <alignment horizontal="left"/>
    </xf>
    <xf numFmtId="0" fontId="17" fillId="0" borderId="86" xfId="0" applyFont="1" applyBorder="1" applyAlignment="1">
      <alignment horizontal="left" wrapText="1"/>
    </xf>
    <xf numFmtId="0" fontId="11" fillId="0" borderId="99" xfId="11" applyFont="1" applyBorder="1" applyAlignment="1">
      <alignment vertical="top" wrapText="1"/>
    </xf>
    <xf numFmtId="2" fontId="11" fillId="0" borderId="100" xfId="9" applyNumberFormat="1" applyFont="1" applyBorder="1" applyAlignment="1">
      <alignment vertical="top"/>
    </xf>
    <xf numFmtId="167" fontId="11" fillId="0" borderId="98" xfId="11" applyNumberFormat="1" applyFont="1" applyBorder="1" applyAlignment="1">
      <alignment vertical="top"/>
    </xf>
    <xf numFmtId="167" fontId="11" fillId="0" borderId="98" xfId="11" applyNumberFormat="1" applyFont="1" applyBorder="1"/>
    <xf numFmtId="0" fontId="11" fillId="0" borderId="99" xfId="11" applyFont="1" applyBorder="1" applyAlignment="1">
      <alignment vertical="center" wrapText="1"/>
    </xf>
    <xf numFmtId="2" fontId="11" fillId="0" borderId="101" xfId="11" applyNumberFormat="1" applyFont="1" applyBorder="1" applyAlignment="1">
      <alignment horizontal="right" vertical="center"/>
    </xf>
    <xf numFmtId="2" fontId="11" fillId="0" borderId="24" xfId="11" applyNumberFormat="1" applyFont="1" applyBorder="1" applyAlignment="1">
      <alignment horizontal="right" vertical="center"/>
    </xf>
    <xf numFmtId="2" fontId="11" fillId="0" borderId="37" xfId="11" applyNumberFormat="1" applyFont="1" applyBorder="1" applyAlignment="1">
      <alignment vertical="center"/>
    </xf>
    <xf numFmtId="2" fontId="11" fillId="0" borderId="11" xfId="9" applyNumberFormat="1" applyFont="1" applyFill="1" applyBorder="1" applyAlignment="1">
      <alignment vertical="center"/>
    </xf>
    <xf numFmtId="167" fontId="11" fillId="0" borderId="27" xfId="11" applyNumberFormat="1" applyFont="1" applyBorder="1" applyAlignment="1">
      <alignment vertical="top"/>
    </xf>
    <xf numFmtId="165" fontId="11" fillId="0" borderId="84" xfId="8" applyNumberFormat="1" applyFont="1" applyFill="1" applyBorder="1" applyAlignment="1">
      <alignment vertical="top"/>
    </xf>
    <xf numFmtId="167" fontId="11" fillId="0" borderId="28" xfId="11" applyNumberFormat="1" applyFont="1" applyBorder="1" applyAlignment="1">
      <alignment vertical="top"/>
    </xf>
    <xf numFmtId="167" fontId="11" fillId="0" borderId="29" xfId="11" applyNumberFormat="1" applyFont="1" applyBorder="1" applyAlignment="1">
      <alignment vertical="top"/>
    </xf>
    <xf numFmtId="165" fontId="11" fillId="0" borderId="26" xfId="8" applyNumberFormat="1" applyFont="1" applyFill="1" applyBorder="1" applyAlignment="1">
      <alignment vertical="top"/>
    </xf>
    <xf numFmtId="167" fontId="11" fillId="0" borderId="14" xfId="11" applyNumberFormat="1" applyFont="1" applyBorder="1" applyAlignment="1">
      <alignment vertical="top"/>
    </xf>
    <xf numFmtId="10" fontId="10" fillId="0" borderId="95" xfId="0" applyNumberFormat="1" applyFont="1" applyBorder="1" applyAlignment="1">
      <alignment vertical="center"/>
    </xf>
    <xf numFmtId="10" fontId="10" fillId="0" borderId="4" xfId="0" applyNumberFormat="1" applyFont="1" applyBorder="1" applyAlignment="1">
      <alignment horizontal="center" vertical="center"/>
    </xf>
    <xf numFmtId="2" fontId="11" fillId="0" borderId="65" xfId="0" applyNumberFormat="1" applyFont="1" applyBorder="1" applyAlignment="1">
      <alignment vertical="center"/>
    </xf>
    <xf numFmtId="167" fontId="11" fillId="0" borderId="4" xfId="0" applyNumberFormat="1" applyFont="1" applyBorder="1" applyAlignment="1">
      <alignment vertical="center"/>
    </xf>
    <xf numFmtId="165" fontId="11" fillId="0" borderId="4" xfId="8" applyNumberFormat="1" applyFont="1" applyFill="1" applyBorder="1" applyAlignment="1">
      <alignment vertical="center"/>
    </xf>
    <xf numFmtId="2" fontId="11" fillId="0" borderId="96" xfId="0" applyNumberFormat="1" applyFont="1" applyBorder="1" applyAlignment="1">
      <alignment vertical="center"/>
    </xf>
    <xf numFmtId="2" fontId="11" fillId="0" borderId="96" xfId="0" applyNumberFormat="1" applyFont="1" applyBorder="1" applyAlignment="1">
      <alignment horizontal="right" vertical="center"/>
    </xf>
    <xf numFmtId="0" fontId="14" fillId="0" borderId="27" xfId="1" applyFont="1" applyBorder="1" applyAlignment="1" applyProtection="1">
      <alignment horizontal="left"/>
      <protection locked="0"/>
    </xf>
    <xf numFmtId="0" fontId="17" fillId="0" borderId="27" xfId="0" applyFont="1" applyBorder="1" applyAlignment="1">
      <alignment wrapText="1"/>
    </xf>
    <xf numFmtId="165" fontId="11" fillId="0" borderId="20" xfId="8" applyNumberFormat="1" applyFont="1" applyFill="1" applyBorder="1" applyAlignment="1">
      <alignment horizontal="right" vertical="center"/>
    </xf>
    <xf numFmtId="165" fontId="11" fillId="0" borderId="20" xfId="8" applyNumberFormat="1" applyFont="1" applyFill="1" applyBorder="1" applyAlignment="1">
      <alignment vertical="center"/>
    </xf>
    <xf numFmtId="0" fontId="19" fillId="0" borderId="24" xfId="11" applyFont="1" applyBorder="1" applyAlignment="1">
      <alignment vertical="top" wrapText="1"/>
    </xf>
    <xf numFmtId="167" fontId="11" fillId="0" borderId="37" xfId="11" applyNumberFormat="1" applyFont="1" applyBorder="1" applyAlignment="1">
      <alignment horizontal="right" vertical="center"/>
    </xf>
    <xf numFmtId="10" fontId="10" fillId="0" borderId="0" xfId="11" applyNumberFormat="1" applyFont="1" applyAlignment="1">
      <alignment vertical="center"/>
    </xf>
    <xf numFmtId="44" fontId="11" fillId="0" borderId="0" xfId="11" applyNumberFormat="1" applyFont="1" applyAlignment="1">
      <alignment vertical="center"/>
    </xf>
    <xf numFmtId="10" fontId="10" fillId="0" borderId="3" xfId="11" applyNumberFormat="1" applyFont="1" applyBorder="1" applyAlignment="1">
      <alignment horizontal="center" vertical="center"/>
    </xf>
    <xf numFmtId="167" fontId="10" fillId="0" borderId="3" xfId="11" applyNumberFormat="1" applyFont="1" applyBorder="1" applyAlignment="1">
      <alignment horizontal="center" vertical="center" wrapText="1"/>
    </xf>
    <xf numFmtId="167" fontId="10" fillId="0" borderId="33" xfId="11" applyNumberFormat="1" applyFont="1" applyBorder="1" applyAlignment="1">
      <alignment horizontal="center" vertical="center" wrapText="1"/>
    </xf>
    <xf numFmtId="167" fontId="10" fillId="0" borderId="16" xfId="11" applyNumberFormat="1" applyFont="1" applyBorder="1" applyAlignment="1">
      <alignment horizontal="center" vertical="center" wrapText="1"/>
    </xf>
    <xf numFmtId="0" fontId="10" fillId="0" borderId="34" xfId="11" applyFont="1" applyBorder="1" applyAlignment="1">
      <alignment horizontal="center" vertical="center" wrapText="1"/>
    </xf>
    <xf numFmtId="0" fontId="10" fillId="0" borderId="16" xfId="11" applyFont="1" applyBorder="1" applyAlignment="1">
      <alignment horizontal="center" vertical="center" wrapText="1"/>
    </xf>
    <xf numFmtId="0" fontId="10" fillId="3" borderId="19" xfId="11" applyFont="1" applyFill="1" applyBorder="1" applyAlignment="1" applyProtection="1">
      <alignment vertical="center"/>
      <protection locked="0"/>
    </xf>
    <xf numFmtId="0" fontId="10" fillId="3" borderId="26" xfId="11" applyFont="1" applyFill="1" applyBorder="1" applyAlignment="1" applyProtection="1">
      <alignment vertical="center"/>
      <protection locked="0"/>
    </xf>
    <xf numFmtId="44" fontId="11" fillId="3" borderId="19" xfId="11" applyNumberFormat="1" applyFont="1" applyFill="1" applyBorder="1" applyAlignment="1">
      <alignment vertical="center"/>
    </xf>
    <xf numFmtId="0" fontId="11" fillId="3" borderId="26" xfId="11" applyFont="1" applyFill="1" applyBorder="1" applyAlignment="1">
      <alignment vertical="center"/>
    </xf>
    <xf numFmtId="2" fontId="11" fillId="0" borderId="14" xfId="11" applyNumberFormat="1" applyFont="1" applyBorder="1" applyAlignment="1">
      <alignment horizontal="right" vertical="center"/>
    </xf>
    <xf numFmtId="167" fontId="11" fillId="0" borderId="95" xfId="11" applyNumberFormat="1" applyFont="1" applyBorder="1" applyAlignment="1">
      <alignment vertical="center"/>
    </xf>
    <xf numFmtId="165" fontId="11" fillId="0" borderId="11" xfId="8" applyNumberFormat="1" applyFont="1" applyFill="1" applyBorder="1" applyAlignment="1">
      <alignment vertical="center"/>
    </xf>
    <xf numFmtId="2" fontId="11" fillId="0" borderId="27" xfId="11" applyNumberFormat="1" applyFont="1" applyBorder="1" applyAlignment="1">
      <alignment vertical="center"/>
    </xf>
    <xf numFmtId="2" fontId="11" fillId="0" borderId="11" xfId="9" applyNumberFormat="1" applyFont="1" applyBorder="1" applyAlignment="1">
      <alignment vertical="center"/>
    </xf>
    <xf numFmtId="2" fontId="11" fillId="0" borderId="28" xfId="11" applyNumberFormat="1" applyFont="1" applyBorder="1" applyAlignment="1">
      <alignment vertical="center"/>
    </xf>
    <xf numFmtId="165" fontId="11" fillId="0" borderId="17" xfId="8" applyNumberFormat="1" applyFont="1" applyFill="1" applyBorder="1" applyAlignment="1">
      <alignment vertical="center"/>
    </xf>
    <xf numFmtId="2" fontId="10" fillId="3" borderId="5" xfId="11" applyNumberFormat="1" applyFont="1" applyFill="1" applyBorder="1" applyAlignment="1" applyProtection="1">
      <alignment vertical="center"/>
      <protection locked="0"/>
    </xf>
    <xf numFmtId="0" fontId="10" fillId="3" borderId="5" xfId="11" applyFont="1" applyFill="1" applyBorder="1" applyAlignment="1" applyProtection="1">
      <alignment vertical="center"/>
      <protection locked="0"/>
    </xf>
    <xf numFmtId="0" fontId="10" fillId="3" borderId="6" xfId="11" applyFont="1" applyFill="1" applyBorder="1" applyAlignment="1" applyProtection="1">
      <alignment vertical="center"/>
      <protection locked="0"/>
    </xf>
    <xf numFmtId="0" fontId="10" fillId="3" borderId="2" xfId="11" applyFont="1" applyFill="1" applyBorder="1" applyAlignment="1" applyProtection="1">
      <alignment vertical="center"/>
      <protection locked="0"/>
    </xf>
    <xf numFmtId="44" fontId="11" fillId="3" borderId="5" xfId="11" applyNumberFormat="1" applyFont="1" applyFill="1" applyBorder="1" applyAlignment="1">
      <alignment vertical="center"/>
    </xf>
    <xf numFmtId="0" fontId="11" fillId="3" borderId="6" xfId="11" applyFont="1" applyFill="1" applyBorder="1" applyAlignment="1">
      <alignment vertical="center"/>
    </xf>
    <xf numFmtId="165" fontId="11" fillId="0" borderId="72" xfId="8" applyNumberFormat="1" applyFont="1" applyFill="1" applyBorder="1" applyAlignment="1">
      <alignment vertical="center"/>
    </xf>
    <xf numFmtId="2" fontId="11" fillId="0" borderId="12" xfId="11" applyNumberFormat="1" applyFont="1" applyBorder="1" applyAlignment="1">
      <alignment horizontal="right" vertical="center"/>
    </xf>
    <xf numFmtId="167" fontId="11" fillId="0" borderId="71" xfId="11" applyNumberFormat="1" applyFont="1" applyBorder="1" applyAlignment="1">
      <alignment vertical="center"/>
    </xf>
    <xf numFmtId="2" fontId="11" fillId="0" borderId="29" xfId="11" applyNumberFormat="1" applyFont="1" applyBorder="1" applyAlignment="1">
      <alignment vertical="center"/>
    </xf>
    <xf numFmtId="165" fontId="11" fillId="0" borderId="7" xfId="8" applyNumberFormat="1" applyFont="1" applyFill="1" applyBorder="1" applyAlignment="1">
      <alignment vertical="center"/>
    </xf>
    <xf numFmtId="2" fontId="11" fillId="0" borderId="98" xfId="11" applyNumberFormat="1" applyFont="1" applyBorder="1" applyAlignment="1">
      <alignment horizontal="right" vertical="center"/>
    </xf>
    <xf numFmtId="167" fontId="11" fillId="0" borderId="65" xfId="11" applyNumberFormat="1" applyFont="1" applyBorder="1" applyAlignment="1">
      <alignment vertical="center"/>
    </xf>
    <xf numFmtId="2" fontId="10" fillId="3" borderId="74" xfId="11" applyNumberFormat="1" applyFont="1" applyFill="1" applyBorder="1" applyAlignment="1" applyProtection="1">
      <alignment vertical="center"/>
      <protection locked="0"/>
    </xf>
    <xf numFmtId="0" fontId="10" fillId="3" borderId="46" xfId="11" applyFont="1" applyFill="1" applyBorder="1" applyAlignment="1" applyProtection="1">
      <alignment vertical="center"/>
      <protection locked="0"/>
    </xf>
    <xf numFmtId="0" fontId="10" fillId="3" borderId="49" xfId="11" applyFont="1" applyFill="1" applyBorder="1" applyAlignment="1" applyProtection="1">
      <alignment vertical="center"/>
      <protection locked="0"/>
    </xf>
    <xf numFmtId="2" fontId="11" fillId="0" borderId="73" xfId="11" applyNumberFormat="1" applyFont="1" applyBorder="1" applyAlignment="1">
      <alignment horizontal="right" vertical="center"/>
    </xf>
    <xf numFmtId="167" fontId="11" fillId="0" borderId="96" xfId="11" applyNumberFormat="1" applyFont="1" applyBorder="1" applyAlignment="1">
      <alignment vertical="center"/>
    </xf>
    <xf numFmtId="2" fontId="11" fillId="0" borderId="96" xfId="11" applyNumberFormat="1" applyFont="1" applyBorder="1" applyAlignment="1">
      <alignment vertical="center"/>
    </xf>
    <xf numFmtId="2" fontId="11" fillId="0" borderId="85" xfId="11" applyNumberFormat="1" applyFont="1" applyBorder="1" applyAlignment="1">
      <alignment vertical="center"/>
    </xf>
    <xf numFmtId="2" fontId="10" fillId="3" borderId="103" xfId="11" applyNumberFormat="1" applyFont="1" applyFill="1" applyBorder="1" applyAlignment="1" applyProtection="1">
      <alignment vertical="center"/>
      <protection locked="0"/>
    </xf>
    <xf numFmtId="0" fontId="10" fillId="3" borderId="104" xfId="11" applyFont="1" applyFill="1" applyBorder="1" applyAlignment="1" applyProtection="1">
      <alignment vertical="center"/>
      <protection locked="0"/>
    </xf>
    <xf numFmtId="167" fontId="11" fillId="0" borderId="40" xfId="11" applyNumberFormat="1" applyFont="1" applyBorder="1" applyAlignment="1">
      <alignment vertical="center"/>
    </xf>
    <xf numFmtId="2" fontId="11" fillId="0" borderId="14" xfId="11" applyNumberFormat="1" applyFont="1" applyBorder="1" applyAlignment="1" applyProtection="1">
      <alignment horizontal="right" vertical="center"/>
      <protection locked="0"/>
    </xf>
    <xf numFmtId="167" fontId="11" fillId="0" borderId="23" xfId="11" applyNumberFormat="1" applyFont="1" applyBorder="1" applyAlignment="1">
      <alignment vertical="center"/>
    </xf>
    <xf numFmtId="2" fontId="10" fillId="3" borderId="19" xfId="11" applyNumberFormat="1" applyFont="1" applyFill="1" applyBorder="1" applyAlignment="1" applyProtection="1">
      <alignment vertical="center"/>
      <protection locked="0"/>
    </xf>
    <xf numFmtId="165" fontId="11" fillId="0" borderId="59" xfId="8" applyNumberFormat="1" applyFont="1" applyFill="1" applyBorder="1" applyAlignment="1">
      <alignment vertical="center"/>
    </xf>
    <xf numFmtId="2" fontId="11" fillId="0" borderId="32" xfId="11" applyNumberFormat="1" applyFont="1" applyBorder="1" applyAlignment="1">
      <alignment vertical="center"/>
    </xf>
    <xf numFmtId="165" fontId="11" fillId="0" borderId="84" xfId="8" applyNumberFormat="1" applyFont="1" applyFill="1" applyBorder="1" applyAlignment="1">
      <alignment vertical="center"/>
    </xf>
    <xf numFmtId="167" fontId="11" fillId="0" borderId="66" xfId="11" applyNumberFormat="1" applyFont="1" applyBorder="1" applyAlignment="1">
      <alignment vertical="center"/>
    </xf>
    <xf numFmtId="165" fontId="11" fillId="0" borderId="20" xfId="8" applyNumberFormat="1" applyFont="1" applyBorder="1" applyAlignment="1">
      <alignment vertical="center"/>
    </xf>
    <xf numFmtId="2" fontId="11" fillId="0" borderId="95" xfId="11" applyNumberFormat="1" applyFont="1" applyBorder="1" applyAlignment="1">
      <alignment vertical="center"/>
    </xf>
    <xf numFmtId="2" fontId="11" fillId="0" borderId="39" xfId="11" applyNumberFormat="1" applyFont="1" applyBorder="1" applyAlignment="1">
      <alignment vertical="center"/>
    </xf>
    <xf numFmtId="165" fontId="11" fillId="0" borderId="58" xfId="8" applyNumberFormat="1" applyFont="1" applyBorder="1" applyAlignment="1">
      <alignment vertical="center"/>
    </xf>
    <xf numFmtId="2" fontId="10" fillId="3" borderId="0" xfId="11" applyNumberFormat="1" applyFont="1" applyFill="1" applyAlignment="1" applyProtection="1">
      <alignment vertical="center"/>
      <protection locked="0"/>
    </xf>
    <xf numFmtId="2" fontId="11" fillId="0" borderId="13" xfId="11" applyNumberFormat="1" applyFont="1" applyBorder="1" applyAlignment="1">
      <alignment horizontal="right" vertical="center"/>
    </xf>
    <xf numFmtId="0" fontId="10" fillId="3" borderId="10" xfId="11" applyFont="1" applyFill="1" applyBorder="1" applyAlignment="1" applyProtection="1">
      <alignment vertical="center"/>
      <protection locked="0"/>
    </xf>
    <xf numFmtId="0" fontId="10" fillId="3" borderId="8" xfId="11" applyFont="1" applyFill="1" applyBorder="1" applyAlignment="1" applyProtection="1">
      <alignment vertical="center"/>
      <protection locked="0"/>
    </xf>
    <xf numFmtId="2" fontId="10" fillId="3" borderId="45" xfId="11" applyNumberFormat="1" applyFont="1" applyFill="1" applyBorder="1" applyAlignment="1" applyProtection="1">
      <alignment vertical="center"/>
      <protection locked="0"/>
    </xf>
    <xf numFmtId="167" fontId="11" fillId="0" borderId="95" xfId="11" applyNumberFormat="1" applyFont="1" applyBorder="1" applyAlignment="1">
      <alignment horizontal="right" vertical="center"/>
    </xf>
    <xf numFmtId="165" fontId="11" fillId="0" borderId="16" xfId="8" applyNumberFormat="1" applyFont="1" applyFill="1" applyBorder="1" applyAlignment="1">
      <alignment vertical="center"/>
    </xf>
    <xf numFmtId="167" fontId="11" fillId="0" borderId="27" xfId="11" applyNumberFormat="1" applyFont="1" applyBorder="1" applyAlignment="1">
      <alignment vertical="center"/>
    </xf>
    <xf numFmtId="167" fontId="11" fillId="0" borderId="24" xfId="11" applyNumberFormat="1" applyFont="1" applyBorder="1" applyAlignment="1">
      <alignment vertical="center"/>
    </xf>
    <xf numFmtId="0" fontId="10" fillId="3" borderId="0" xfId="11" applyFont="1" applyFill="1" applyAlignment="1" applyProtection="1">
      <alignment vertical="center"/>
      <protection locked="0"/>
    </xf>
    <xf numFmtId="0" fontId="10" fillId="3" borderId="21" xfId="11" applyFont="1" applyFill="1" applyBorder="1" applyAlignment="1" applyProtection="1">
      <alignment vertical="center"/>
      <protection locked="0"/>
    </xf>
    <xf numFmtId="0" fontId="10" fillId="3" borderId="9" xfId="11" applyFont="1" applyFill="1" applyBorder="1" applyAlignment="1" applyProtection="1">
      <alignment vertical="center"/>
      <protection locked="0"/>
    </xf>
    <xf numFmtId="44" fontId="11" fillId="3" borderId="10" xfId="11" applyNumberFormat="1" applyFont="1" applyFill="1" applyBorder="1" applyAlignment="1">
      <alignment vertical="center"/>
    </xf>
    <xf numFmtId="0" fontId="11" fillId="3" borderId="8" xfId="11" applyFont="1" applyFill="1" applyBorder="1" applyAlignment="1">
      <alignment vertical="center"/>
    </xf>
    <xf numFmtId="165" fontId="11" fillId="0" borderId="62" xfId="8" applyNumberFormat="1" applyFont="1" applyFill="1" applyBorder="1" applyAlignment="1">
      <alignment vertical="center"/>
    </xf>
    <xf numFmtId="2" fontId="11" fillId="0" borderId="63" xfId="11" applyNumberFormat="1" applyFont="1" applyBorder="1" applyAlignment="1">
      <alignment vertical="center"/>
    </xf>
    <xf numFmtId="2" fontId="11" fillId="0" borderId="100" xfId="9" applyNumberFormat="1" applyFont="1" applyBorder="1" applyAlignment="1">
      <alignment vertical="center"/>
    </xf>
    <xf numFmtId="165" fontId="11" fillId="0" borderId="0" xfId="8" applyNumberFormat="1" applyFont="1" applyAlignment="1">
      <alignment vertical="center"/>
    </xf>
    <xf numFmtId="0" fontId="11" fillId="0" borderId="50" xfId="0" applyFont="1" applyBorder="1" applyAlignment="1">
      <alignment vertical="top" wrapText="1"/>
    </xf>
    <xf numFmtId="2" fontId="11" fillId="0" borderId="50" xfId="0" applyNumberFormat="1" applyFont="1" applyBorder="1" applyAlignment="1">
      <alignment horizontal="right" vertical="center"/>
    </xf>
    <xf numFmtId="0" fontId="14" fillId="0" borderId="24" xfId="1" applyFont="1" applyBorder="1" applyAlignment="1" applyProtection="1">
      <alignment horizontal="left" indent="1"/>
      <protection locked="0"/>
    </xf>
    <xf numFmtId="0" fontId="17" fillId="0" borderId="4" xfId="0" applyFont="1" applyBorder="1" applyAlignment="1">
      <alignment vertical="center"/>
    </xf>
    <xf numFmtId="167" fontId="11" fillId="0" borderId="28" xfId="11" applyNumberFormat="1" applyFont="1" applyBorder="1" applyAlignment="1">
      <alignment vertical="center"/>
    </xf>
    <xf numFmtId="0" fontId="33" fillId="0" borderId="24" xfId="0" applyFont="1" applyBorder="1" applyAlignment="1">
      <alignment wrapText="1"/>
    </xf>
    <xf numFmtId="0" fontId="11" fillId="0" borderId="105" xfId="11" applyFont="1" applyBorder="1" applyAlignment="1">
      <alignment vertical="top" wrapText="1"/>
    </xf>
    <xf numFmtId="2" fontId="11" fillId="0" borderId="105" xfId="11" applyNumberFormat="1" applyFont="1" applyBorder="1" applyAlignment="1">
      <alignment horizontal="right" vertical="center"/>
    </xf>
    <xf numFmtId="2" fontId="11" fillId="0" borderId="106" xfId="11" applyNumberFormat="1" applyFont="1" applyBorder="1" applyAlignment="1">
      <alignment horizontal="right" vertical="center"/>
    </xf>
    <xf numFmtId="167" fontId="11" fillId="0" borderId="107" xfId="11" applyNumberFormat="1" applyFont="1" applyBorder="1" applyAlignment="1">
      <alignment vertical="center"/>
    </xf>
    <xf numFmtId="2" fontId="11" fillId="0" borderId="108" xfId="11" applyNumberFormat="1" applyFont="1" applyBorder="1" applyAlignment="1">
      <alignment horizontal="right" vertical="center"/>
    </xf>
    <xf numFmtId="2" fontId="11" fillId="0" borderId="105" xfId="7" applyNumberFormat="1" applyFont="1" applyFill="1" applyBorder="1" applyAlignment="1">
      <alignment horizontal="right" vertical="center"/>
    </xf>
    <xf numFmtId="2" fontId="11" fillId="0" borderId="105" xfId="11" applyNumberFormat="1" applyFont="1" applyBorder="1" applyAlignment="1" applyProtection="1">
      <alignment horizontal="right" vertical="center"/>
      <protection locked="0"/>
    </xf>
    <xf numFmtId="2" fontId="11" fillId="0" borderId="105" xfId="11" applyNumberFormat="1" applyFont="1" applyBorder="1" applyAlignment="1">
      <alignment vertical="center"/>
    </xf>
    <xf numFmtId="167" fontId="11" fillId="0" borderId="109" xfId="11" applyNumberFormat="1" applyFont="1" applyBorder="1" applyAlignment="1">
      <alignment vertical="center"/>
    </xf>
    <xf numFmtId="0" fontId="11" fillId="0" borderId="105" xfId="0" applyFont="1" applyBorder="1" applyAlignment="1">
      <alignment vertical="top" wrapText="1"/>
    </xf>
    <xf numFmtId="0" fontId="11" fillId="0" borderId="106" xfId="11" applyFont="1" applyBorder="1" applyAlignment="1">
      <alignment vertical="top" wrapText="1"/>
    </xf>
    <xf numFmtId="2" fontId="11" fillId="0" borderId="105" xfId="0" applyNumberFormat="1" applyFont="1" applyBorder="1" applyAlignment="1">
      <alignment horizontal="right" vertical="center"/>
    </xf>
    <xf numFmtId="2" fontId="11" fillId="0" borderId="105" xfId="11" applyNumberFormat="1" applyFont="1" applyBorder="1" applyAlignment="1">
      <alignment horizontal="right" vertical="center" wrapText="1"/>
    </xf>
    <xf numFmtId="0" fontId="11" fillId="0" borderId="110" xfId="11" applyFont="1" applyBorder="1" applyAlignment="1">
      <alignment vertical="top" wrapText="1"/>
    </xf>
    <xf numFmtId="2" fontId="11" fillId="0" borderId="111" xfId="9" applyNumberFormat="1" applyFont="1" applyBorder="1" applyAlignment="1">
      <alignment vertical="center"/>
    </xf>
    <xf numFmtId="167" fontId="11" fillId="0" borderId="112" xfId="11" applyNumberFormat="1" applyFont="1" applyBorder="1" applyAlignment="1">
      <alignment vertical="center"/>
    </xf>
    <xf numFmtId="2" fontId="11" fillId="0" borderId="113" xfId="11" applyNumberFormat="1" applyFont="1" applyBorder="1" applyAlignment="1">
      <alignment vertical="center"/>
    </xf>
    <xf numFmtId="167" fontId="11" fillId="0" borderId="108" xfId="11" applyNumberFormat="1" applyFont="1" applyBorder="1" applyAlignment="1">
      <alignment vertical="top"/>
    </xf>
    <xf numFmtId="167" fontId="11" fillId="0" borderId="114" xfId="11" applyNumberFormat="1" applyFont="1" applyBorder="1" applyAlignment="1">
      <alignment vertical="top"/>
    </xf>
    <xf numFmtId="167" fontId="11" fillId="0" borderId="107" xfId="11" applyNumberFormat="1" applyFont="1" applyBorder="1" applyAlignment="1">
      <alignment vertical="top"/>
    </xf>
    <xf numFmtId="2" fontId="11" fillId="0" borderId="111" xfId="9" applyNumberFormat="1" applyFont="1" applyBorder="1" applyAlignment="1">
      <alignment vertical="top"/>
    </xf>
    <xf numFmtId="2" fontId="11" fillId="0" borderId="113" xfId="11" applyNumberFormat="1" applyFont="1" applyBorder="1" applyAlignment="1">
      <alignment vertical="top"/>
    </xf>
    <xf numFmtId="167" fontId="11" fillId="0" borderId="110" xfId="11" applyNumberFormat="1" applyFont="1" applyBorder="1" applyAlignment="1">
      <alignment vertical="top"/>
    </xf>
    <xf numFmtId="167" fontId="11" fillId="0" borderId="108" xfId="11" applyNumberFormat="1" applyFont="1" applyBorder="1"/>
    <xf numFmtId="167" fontId="11" fillId="0" borderId="105" xfId="11" applyNumberFormat="1" applyFont="1" applyBorder="1" applyAlignment="1">
      <alignment vertical="top"/>
    </xf>
    <xf numFmtId="167" fontId="11" fillId="0" borderId="106" xfId="11" applyNumberFormat="1" applyFont="1" applyBorder="1" applyAlignment="1">
      <alignment vertical="top"/>
    </xf>
    <xf numFmtId="0" fontId="11" fillId="0" borderId="110" xfId="11" applyFont="1" applyBorder="1" applyAlignment="1">
      <alignment vertical="center" wrapText="1"/>
    </xf>
    <xf numFmtId="167" fontId="11" fillId="0" borderId="112" xfId="11" applyNumberFormat="1" applyFont="1" applyBorder="1" applyAlignment="1">
      <alignment vertical="top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wrapText="1"/>
    </xf>
    <xf numFmtId="0" fontId="44" fillId="0" borderId="0" xfId="0" applyFont="1"/>
    <xf numFmtId="0" fontId="45" fillId="0" borderId="0" xfId="0" applyFont="1"/>
    <xf numFmtId="0" fontId="43" fillId="0" borderId="0" xfId="0" applyFont="1" applyAlignment="1">
      <alignment wrapText="1"/>
    </xf>
    <xf numFmtId="2" fontId="17" fillId="0" borderId="11" xfId="0" applyNumberFormat="1" applyFont="1" applyBorder="1" applyAlignment="1">
      <alignment vertical="center"/>
    </xf>
    <xf numFmtId="0" fontId="46" fillId="8" borderId="0" xfId="0" applyFont="1" applyFill="1"/>
    <xf numFmtId="0" fontId="17" fillId="0" borderId="39" xfId="0" applyFont="1" applyBorder="1" applyAlignment="1">
      <alignment vertical="center" wrapText="1"/>
    </xf>
    <xf numFmtId="165" fontId="11" fillId="0" borderId="39" xfId="6" applyNumberFormat="1" applyFont="1" applyBorder="1" applyAlignment="1">
      <alignment vertical="center"/>
    </xf>
    <xf numFmtId="167" fontId="11" fillId="0" borderId="108" xfId="11" applyNumberFormat="1" applyFont="1" applyBorder="1" applyAlignment="1">
      <alignment vertical="center"/>
    </xf>
    <xf numFmtId="0" fontId="17" fillId="0" borderId="30" xfId="0" applyFont="1" applyBorder="1" applyAlignment="1">
      <alignment vertical="center" wrapText="1"/>
    </xf>
    <xf numFmtId="2" fontId="10" fillId="3" borderId="10" xfId="11" applyNumberFormat="1" applyFont="1" applyFill="1" applyBorder="1" applyAlignment="1" applyProtection="1">
      <alignment vertical="center"/>
      <protection locked="0"/>
    </xf>
    <xf numFmtId="167" fontId="11" fillId="0" borderId="39" xfId="11" applyNumberFormat="1" applyFont="1" applyBorder="1" applyAlignment="1">
      <alignment vertical="center"/>
    </xf>
    <xf numFmtId="2" fontId="10" fillId="3" borderId="46" xfId="11" applyNumberFormat="1" applyFont="1" applyFill="1" applyBorder="1" applyAlignment="1" applyProtection="1">
      <alignment vertical="center"/>
      <protection locked="0"/>
    </xf>
    <xf numFmtId="0" fontId="10" fillId="3" borderId="47" xfId="11" applyFont="1" applyFill="1" applyBorder="1" applyAlignment="1" applyProtection="1">
      <alignment vertical="center"/>
      <protection locked="0"/>
    </xf>
    <xf numFmtId="0" fontId="10" fillId="3" borderId="48" xfId="11" applyFont="1" applyFill="1" applyBorder="1" applyAlignment="1" applyProtection="1">
      <alignment vertical="center"/>
      <protection locked="0"/>
    </xf>
    <xf numFmtId="44" fontId="11" fillId="3" borderId="46" xfId="11" applyNumberFormat="1" applyFont="1" applyFill="1" applyBorder="1" applyAlignment="1">
      <alignment vertical="center"/>
    </xf>
    <xf numFmtId="0" fontId="11" fillId="3" borderId="49" xfId="11" applyFont="1" applyFill="1" applyBorder="1" applyAlignment="1">
      <alignment vertical="center"/>
    </xf>
    <xf numFmtId="0" fontId="17" fillId="0" borderId="30" xfId="0" applyFont="1" applyBorder="1" applyAlignment="1">
      <alignment wrapText="1"/>
    </xf>
    <xf numFmtId="167" fontId="11" fillId="0" borderId="115" xfId="11" applyNumberFormat="1" applyFont="1" applyBorder="1" applyAlignment="1">
      <alignment vertical="center"/>
    </xf>
    <xf numFmtId="2" fontId="11" fillId="0" borderId="115" xfId="11" applyNumberFormat="1" applyFont="1" applyBorder="1" applyAlignment="1">
      <alignment vertical="center"/>
    </xf>
    <xf numFmtId="2" fontId="11" fillId="0" borderId="20" xfId="9" applyNumberFormat="1" applyFont="1" applyBorder="1" applyAlignment="1">
      <alignment horizontal="right" vertical="center"/>
    </xf>
    <xf numFmtId="167" fontId="11" fillId="0" borderId="50" xfId="11" applyNumberFormat="1" applyFont="1" applyBorder="1" applyAlignment="1">
      <alignment vertical="center"/>
    </xf>
    <xf numFmtId="165" fontId="11" fillId="0" borderId="21" xfId="8" applyNumberFormat="1" applyFont="1" applyBorder="1" applyAlignment="1">
      <alignment vertical="center"/>
    </xf>
    <xf numFmtId="2" fontId="11" fillId="0" borderId="50" xfId="11" applyNumberFormat="1" applyFont="1" applyBorder="1" applyAlignment="1">
      <alignment vertical="center"/>
    </xf>
    <xf numFmtId="0" fontId="11" fillId="0" borderId="14" xfId="11" applyFont="1" applyBorder="1" applyAlignment="1">
      <alignment vertical="top" wrapText="1"/>
    </xf>
    <xf numFmtId="2" fontId="11" fillId="0" borderId="116" xfId="9" applyNumberFormat="1" applyFont="1" applyBorder="1" applyAlignment="1">
      <alignment vertical="center"/>
    </xf>
    <xf numFmtId="165" fontId="11" fillId="0" borderId="117" xfId="8" applyNumberFormat="1" applyFont="1" applyFill="1" applyBorder="1" applyAlignment="1">
      <alignment vertical="center"/>
    </xf>
    <xf numFmtId="2" fontId="11" fillId="0" borderId="118" xfId="11" applyNumberFormat="1" applyFont="1" applyBorder="1" applyAlignment="1">
      <alignment vertical="center"/>
    </xf>
    <xf numFmtId="2" fontId="11" fillId="0" borderId="118" xfId="9" applyNumberFormat="1" applyFont="1" applyBorder="1" applyAlignment="1">
      <alignment vertical="center"/>
    </xf>
    <xf numFmtId="2" fontId="11" fillId="0" borderId="118" xfId="11" applyNumberFormat="1" applyFont="1" applyBorder="1" applyAlignment="1">
      <alignment vertical="top"/>
    </xf>
    <xf numFmtId="43" fontId="11" fillId="0" borderId="118" xfId="11" applyNumberFormat="1" applyFont="1" applyBorder="1" applyAlignment="1">
      <alignment vertical="top"/>
    </xf>
    <xf numFmtId="0" fontId="11" fillId="0" borderId="117" xfId="0" applyFont="1" applyBorder="1" applyAlignment="1">
      <alignment horizontal="left"/>
    </xf>
    <xf numFmtId="0" fontId="12" fillId="0" borderId="118" xfId="0" applyFont="1" applyBorder="1" applyAlignment="1">
      <alignment vertical="top" wrapText="1"/>
    </xf>
    <xf numFmtId="0" fontId="11" fillId="0" borderId="118" xfId="1" applyFont="1" applyBorder="1" applyAlignment="1" applyProtection="1">
      <alignment horizontal="left" vertical="center" wrapText="1"/>
      <protection locked="0"/>
    </xf>
    <xf numFmtId="43" fontId="11" fillId="0" borderId="118" xfId="7" applyFont="1" applyFill="1" applyBorder="1" applyAlignment="1">
      <alignment horizontal="right" vertical="center"/>
    </xf>
    <xf numFmtId="165" fontId="11" fillId="0" borderId="118" xfId="8" applyNumberFormat="1" applyFont="1" applyFill="1" applyBorder="1" applyAlignment="1">
      <alignment horizontal="right" vertical="center"/>
    </xf>
    <xf numFmtId="0" fontId="11" fillId="0" borderId="118" xfId="1" applyFont="1" applyBorder="1" applyAlignment="1" applyProtection="1">
      <alignment vertical="center" wrapText="1"/>
      <protection locked="0"/>
    </xf>
    <xf numFmtId="43" fontId="11" fillId="0" borderId="118" xfId="7" applyFont="1" applyFill="1" applyBorder="1" applyAlignment="1">
      <alignment vertical="center"/>
    </xf>
    <xf numFmtId="165" fontId="11" fillId="0" borderId="118" xfId="8" applyNumberFormat="1" applyFont="1" applyFill="1" applyBorder="1" applyAlignment="1">
      <alignment vertical="center"/>
    </xf>
    <xf numFmtId="0" fontId="11" fillId="0" borderId="118" xfId="0" applyFont="1" applyBorder="1" applyAlignment="1">
      <alignment vertical="center" wrapText="1"/>
    </xf>
    <xf numFmtId="0" fontId="11" fillId="0" borderId="118" xfId="0" applyFont="1" applyBorder="1" applyAlignment="1">
      <alignment vertical="top" wrapText="1"/>
    </xf>
    <xf numFmtId="2" fontId="11" fillId="0" borderId="118" xfId="0" applyNumberFormat="1" applyFont="1" applyBorder="1" applyAlignment="1">
      <alignment horizontal="right" vertical="center"/>
    </xf>
    <xf numFmtId="167" fontId="11" fillId="0" borderId="118" xfId="0" applyNumberFormat="1" applyFont="1" applyBorder="1" applyAlignment="1">
      <alignment vertical="center"/>
    </xf>
    <xf numFmtId="43" fontId="14" fillId="0" borderId="118" xfId="7" applyFont="1" applyBorder="1"/>
    <xf numFmtId="43" fontId="14" fillId="2" borderId="118" xfId="7" applyFont="1" applyFill="1" applyBorder="1"/>
    <xf numFmtId="169" fontId="14" fillId="0" borderId="118" xfId="7" applyNumberFormat="1" applyFont="1" applyBorder="1"/>
    <xf numFmtId="0" fontId="10" fillId="2" borderId="118" xfId="0" applyFont="1" applyFill="1" applyBorder="1"/>
    <xf numFmtId="0" fontId="10" fillId="2" borderId="118" xfId="0" applyFont="1" applyFill="1" applyBorder="1" applyAlignment="1">
      <alignment horizontal="center" wrapText="1"/>
    </xf>
    <xf numFmtId="2" fontId="11" fillId="0" borderId="118" xfId="0" applyNumberFormat="1" applyFont="1" applyBorder="1" applyAlignment="1">
      <alignment horizontal="right" vertical="top"/>
    </xf>
    <xf numFmtId="165" fontId="11" fillId="0" borderId="118" xfId="6" applyNumberFormat="1" applyFont="1" applyBorder="1"/>
    <xf numFmtId="0" fontId="11" fillId="0" borderId="118" xfId="0" applyFont="1" applyBorder="1" applyAlignment="1">
      <alignment wrapText="1"/>
    </xf>
    <xf numFmtId="43" fontId="11" fillId="0" borderId="118" xfId="2" applyFont="1" applyBorder="1" applyAlignment="1">
      <alignment vertical="center"/>
    </xf>
    <xf numFmtId="0" fontId="11" fillId="0" borderId="118" xfId="0" applyFont="1" applyBorder="1"/>
    <xf numFmtId="0" fontId="11" fillId="0" borderId="118" xfId="0" applyFont="1" applyBorder="1" applyAlignment="1">
      <alignment horizontal="left" vertical="top" wrapText="1"/>
    </xf>
    <xf numFmtId="2" fontId="11" fillId="0" borderId="118" xfId="0" applyNumberFormat="1" applyFont="1" applyBorder="1" applyAlignment="1">
      <alignment vertical="center"/>
    </xf>
    <xf numFmtId="165" fontId="11" fillId="0" borderId="118" xfId="6" applyNumberFormat="1" applyFont="1" applyBorder="1" applyAlignment="1">
      <alignment vertical="center"/>
    </xf>
    <xf numFmtId="167" fontId="11" fillId="0" borderId="118" xfId="0" applyNumberFormat="1" applyFont="1" applyBorder="1" applyAlignment="1">
      <alignment horizontal="right" vertical="center"/>
    </xf>
    <xf numFmtId="2" fontId="11" fillId="0" borderId="118" xfId="17" applyNumberFormat="1" applyFont="1" applyBorder="1" applyAlignment="1">
      <alignment vertical="center"/>
    </xf>
    <xf numFmtId="165" fontId="10" fillId="2" borderId="118" xfId="0" applyNumberFormat="1" applyFont="1" applyFill="1" applyBorder="1" applyAlignment="1">
      <alignment horizontal="center" wrapText="1"/>
    </xf>
    <xf numFmtId="43" fontId="11" fillId="0" borderId="118" xfId="17" applyNumberFormat="1" applyFont="1" applyBorder="1" applyAlignment="1">
      <alignment vertical="center"/>
    </xf>
    <xf numFmtId="2" fontId="11" fillId="0" borderId="118" xfId="0" applyNumberFormat="1" applyFont="1" applyBorder="1" applyAlignment="1">
      <alignment horizontal="right" vertical="center" wrapText="1"/>
    </xf>
    <xf numFmtId="165" fontId="11" fillId="0" borderId="118" xfId="6" applyNumberFormat="1" applyFont="1" applyFill="1" applyBorder="1" applyAlignment="1">
      <alignment vertical="center"/>
    </xf>
    <xf numFmtId="0" fontId="17" fillId="0" borderId="118" xfId="0" applyFont="1" applyBorder="1" applyAlignment="1">
      <alignment vertical="center" wrapText="1"/>
    </xf>
    <xf numFmtId="0" fontId="11" fillId="0" borderId="118" xfId="0" applyFont="1" applyBorder="1" applyAlignment="1">
      <alignment vertical="center"/>
    </xf>
    <xf numFmtId="10" fontId="10" fillId="2" borderId="118" xfId="0" applyNumberFormat="1" applyFont="1" applyFill="1" applyBorder="1" applyAlignment="1">
      <alignment horizontal="center" wrapText="1"/>
    </xf>
    <xf numFmtId="2" fontId="11" fillId="0" borderId="118" xfId="11" applyNumberFormat="1" applyFont="1" applyBorder="1" applyAlignment="1">
      <alignment horizontal="right" vertical="center"/>
    </xf>
    <xf numFmtId="173" fontId="5" fillId="0" borderId="0" xfId="0" applyNumberFormat="1" applyFont="1" applyAlignment="1">
      <alignment horizontal="left" wrapText="1"/>
    </xf>
    <xf numFmtId="2" fontId="11" fillId="0" borderId="119" xfId="11" applyNumberFormat="1" applyFont="1" applyBorder="1" applyAlignment="1">
      <alignment horizontal="right" vertical="center"/>
    </xf>
    <xf numFmtId="2" fontId="17" fillId="0" borderId="120" xfId="11" applyNumberFormat="1" applyFont="1" applyBorder="1" applyAlignment="1">
      <alignment horizontal="right" vertical="center"/>
    </xf>
    <xf numFmtId="2" fontId="11" fillId="0" borderId="120" xfId="11" applyNumberFormat="1" applyFont="1" applyBorder="1" applyAlignment="1">
      <alignment horizontal="right" vertical="center"/>
    </xf>
    <xf numFmtId="2" fontId="11" fillId="0" borderId="121" xfId="11" applyNumberFormat="1" applyFont="1" applyBorder="1" applyAlignment="1">
      <alignment vertical="center"/>
    </xf>
    <xf numFmtId="2" fontId="11" fillId="0" borderId="122" xfId="9" applyNumberFormat="1" applyFont="1" applyBorder="1" applyAlignment="1">
      <alignment vertical="top"/>
    </xf>
    <xf numFmtId="0" fontId="14" fillId="0" borderId="123" xfId="1" applyFont="1" applyBorder="1" applyAlignment="1" applyProtection="1">
      <alignment horizontal="left"/>
      <protection locked="0"/>
    </xf>
    <xf numFmtId="43" fontId="14" fillId="0" borderId="124" xfId="7" applyFont="1" applyBorder="1"/>
    <xf numFmtId="0" fontId="14" fillId="0" borderId="123" xfId="11" applyFont="1" applyBorder="1"/>
    <xf numFmtId="0" fontId="11" fillId="0" borderId="123" xfId="11" applyFont="1" applyBorder="1" applyAlignment="1">
      <alignment vertical="top" wrapText="1"/>
    </xf>
    <xf numFmtId="0" fontId="11" fillId="0" borderId="123" xfId="11" applyFont="1" applyBorder="1" applyAlignment="1">
      <alignment horizontal="left" vertical="top" wrapText="1"/>
    </xf>
    <xf numFmtId="165" fontId="11" fillId="0" borderId="124" xfId="8" applyNumberFormat="1" applyFont="1" applyFill="1" applyBorder="1" applyAlignment="1">
      <alignment vertical="center"/>
    </xf>
    <xf numFmtId="2" fontId="11" fillId="0" borderId="124" xfId="9" applyNumberFormat="1" applyFont="1" applyBorder="1" applyAlignment="1">
      <alignment vertical="center"/>
    </xf>
    <xf numFmtId="0" fontId="17" fillId="0" borderId="123" xfId="11" applyFont="1" applyBorder="1" applyAlignment="1">
      <alignment vertical="center" wrapText="1"/>
    </xf>
    <xf numFmtId="43" fontId="11" fillId="0" borderId="124" xfId="2" applyFont="1" applyFill="1" applyBorder="1" applyAlignment="1">
      <alignment vertical="center"/>
    </xf>
    <xf numFmtId="167" fontId="11" fillId="0" borderId="123" xfId="11" applyNumberFormat="1" applyFont="1" applyBorder="1" applyAlignment="1">
      <alignment vertical="center"/>
    </xf>
    <xf numFmtId="2" fontId="11" fillId="0" borderId="124" xfId="9" applyNumberFormat="1" applyFont="1" applyBorder="1" applyAlignment="1">
      <alignment vertical="top"/>
    </xf>
    <xf numFmtId="165" fontId="11" fillId="0" borderId="124" xfId="8" applyNumberFormat="1" applyFont="1" applyFill="1" applyBorder="1"/>
    <xf numFmtId="2" fontId="11" fillId="0" borderId="124" xfId="9" applyNumberFormat="1" applyFont="1" applyFill="1" applyBorder="1" applyAlignment="1">
      <alignment vertical="top"/>
    </xf>
    <xf numFmtId="0" fontId="24" fillId="0" borderId="125" xfId="1" applyFont="1" applyBorder="1" applyAlignment="1">
      <alignment horizontal="center" vertical="center" wrapText="1"/>
    </xf>
    <xf numFmtId="40" fontId="24" fillId="0" borderId="126" xfId="11" applyNumberFormat="1" applyFont="1" applyBorder="1" applyAlignment="1">
      <alignment horizontal="center" vertical="center" wrapText="1"/>
    </xf>
    <xf numFmtId="40" fontId="24" fillId="0" borderId="127" xfId="11" applyNumberFormat="1" applyFont="1" applyBorder="1" applyAlignment="1">
      <alignment horizontal="center" vertical="center" wrapText="1"/>
    </xf>
    <xf numFmtId="0" fontId="14" fillId="0" borderId="128" xfId="11" applyFont="1" applyBorder="1"/>
    <xf numFmtId="43" fontId="14" fillId="0" borderId="129" xfId="7" applyFont="1" applyBorder="1"/>
    <xf numFmtId="0" fontId="14" fillId="0" borderId="128" xfId="1" applyFont="1" applyBorder="1" applyAlignment="1" applyProtection="1">
      <alignment horizontal="left" indent="1"/>
      <protection locked="0"/>
    </xf>
    <xf numFmtId="43" fontId="14" fillId="0" borderId="130" xfId="7" applyFont="1" applyBorder="1"/>
    <xf numFmtId="0" fontId="14" fillId="0" borderId="128" xfId="1" applyFont="1" applyBorder="1" applyAlignment="1" applyProtection="1">
      <alignment horizontal="left"/>
      <protection locked="0"/>
    </xf>
    <xf numFmtId="43" fontId="37" fillId="0" borderId="129" xfId="7" applyFont="1" applyBorder="1"/>
    <xf numFmtId="0" fontId="14" fillId="0" borderId="125" xfId="1" applyFont="1" applyBorder="1" applyAlignment="1" applyProtection="1">
      <alignment horizontal="left"/>
      <protection locked="0"/>
    </xf>
    <xf numFmtId="43" fontId="14" fillId="0" borderId="126" xfId="7" applyFont="1" applyBorder="1"/>
    <xf numFmtId="43" fontId="14" fillId="2" borderId="126" xfId="7" applyFont="1" applyFill="1" applyBorder="1"/>
    <xf numFmtId="169" fontId="14" fillId="0" borderId="126" xfId="7" applyNumberFormat="1" applyFont="1" applyBorder="1"/>
    <xf numFmtId="43" fontId="14" fillId="0" borderId="127" xfId="7" applyFont="1" applyBorder="1"/>
    <xf numFmtId="0" fontId="14" fillId="0" borderId="131" xfId="1" applyFont="1" applyBorder="1" applyAlignment="1" applyProtection="1">
      <alignment horizontal="left"/>
      <protection locked="0"/>
    </xf>
    <xf numFmtId="43" fontId="14" fillId="0" borderId="130" xfId="7" applyFont="1" applyFill="1" applyBorder="1"/>
    <xf numFmtId="0" fontId="14" fillId="0" borderId="132" xfId="1" applyFont="1" applyBorder="1" applyAlignment="1" applyProtection="1">
      <alignment horizontal="left"/>
      <protection locked="0"/>
    </xf>
    <xf numFmtId="43" fontId="14" fillId="0" borderId="126" xfId="7" quotePrefix="1" applyFont="1" applyBorder="1" applyAlignment="1">
      <alignment horizontal="right"/>
    </xf>
    <xf numFmtId="0" fontId="11" fillId="0" borderId="128" xfId="0" applyFont="1" applyBorder="1" applyAlignment="1">
      <alignment vertical="top" wrapText="1"/>
    </xf>
    <xf numFmtId="167" fontId="11" fillId="0" borderId="129" xfId="0" applyNumberFormat="1" applyFont="1" applyBorder="1" applyAlignment="1">
      <alignment vertical="top"/>
    </xf>
    <xf numFmtId="0" fontId="11" fillId="0" borderId="128" xfId="11" applyFont="1" applyBorder="1" applyAlignment="1">
      <alignment vertical="top" wrapText="1"/>
    </xf>
    <xf numFmtId="0" fontId="34" fillId="7" borderId="133" xfId="0" applyFont="1" applyFill="1" applyBorder="1"/>
    <xf numFmtId="43" fontId="17" fillId="0" borderId="133" xfId="0" applyNumberFormat="1" applyFont="1" applyBorder="1"/>
    <xf numFmtId="165" fontId="17" fillId="0" borderId="133" xfId="0" applyNumberFormat="1" applyFont="1" applyBorder="1"/>
    <xf numFmtId="43" fontId="17" fillId="0" borderId="133" xfId="0" applyNumberFormat="1" applyFont="1" applyBorder="1" applyAlignment="1">
      <alignment wrapText="1"/>
    </xf>
    <xf numFmtId="43" fontId="34" fillId="7" borderId="133" xfId="0" applyNumberFormat="1" applyFont="1" applyFill="1" applyBorder="1"/>
    <xf numFmtId="165" fontId="34" fillId="7" borderId="133" xfId="0" applyNumberFormat="1" applyFont="1" applyFill="1" applyBorder="1"/>
    <xf numFmtId="0" fontId="33" fillId="0" borderId="128" xfId="0" applyFont="1" applyBorder="1" applyAlignment="1">
      <alignment wrapText="1"/>
    </xf>
    <xf numFmtId="43" fontId="17" fillId="0" borderId="133" xfId="0" applyNumberFormat="1" applyFont="1" applyBorder="1" applyAlignment="1">
      <alignment horizontal="center"/>
    </xf>
    <xf numFmtId="43" fontId="17" fillId="0" borderId="133" xfId="0" applyNumberFormat="1" applyFont="1" applyBorder="1" applyAlignment="1">
      <alignment horizontal="right"/>
    </xf>
    <xf numFmtId="0" fontId="11" fillId="0" borderId="131" xfId="11" applyFont="1" applyBorder="1" applyAlignment="1">
      <alignment vertical="top" wrapText="1"/>
    </xf>
    <xf numFmtId="0" fontId="12" fillId="0" borderId="128" xfId="11" applyFont="1" applyBorder="1" applyAlignment="1">
      <alignment horizontal="left" vertical="center"/>
    </xf>
    <xf numFmtId="0" fontId="12" fillId="0" borderId="128" xfId="11" applyFont="1" applyBorder="1" applyAlignment="1">
      <alignment horizontal="left" vertical="center" wrapText="1"/>
    </xf>
    <xf numFmtId="0" fontId="11" fillId="0" borderId="133" xfId="0" applyFont="1" applyBorder="1" applyAlignment="1">
      <alignment vertical="top" wrapText="1"/>
    </xf>
    <xf numFmtId="0" fontId="17" fillId="0" borderId="128" xfId="0" applyFont="1" applyBorder="1" applyAlignment="1">
      <alignment wrapText="1"/>
    </xf>
    <xf numFmtId="2" fontId="11" fillId="0" borderId="133" xfId="11" applyNumberFormat="1" applyFont="1" applyBorder="1" applyAlignment="1">
      <alignment horizontal="right" vertical="center"/>
    </xf>
    <xf numFmtId="0" fontId="17" fillId="0" borderId="133" xfId="0" applyFont="1" applyBorder="1" applyAlignment="1">
      <alignment horizontal="right" vertical="center"/>
    </xf>
    <xf numFmtId="165" fontId="11" fillId="0" borderId="133" xfId="6" applyNumberFormat="1" applyFont="1" applyBorder="1" applyAlignment="1">
      <alignment horizontal="right" vertical="center"/>
    </xf>
    <xf numFmtId="2" fontId="11" fillId="0" borderId="133" xfId="0" applyNumberFormat="1" applyFont="1" applyBorder="1" applyAlignment="1">
      <alignment horizontal="right" vertical="center"/>
    </xf>
    <xf numFmtId="43" fontId="12" fillId="0" borderId="133" xfId="2" applyFont="1" applyFill="1" applyBorder="1" applyAlignment="1">
      <alignment vertical="center"/>
    </xf>
    <xf numFmtId="2" fontId="11" fillId="0" borderId="134" xfId="0" applyNumberFormat="1" applyFont="1" applyBorder="1"/>
    <xf numFmtId="165" fontId="11" fillId="0" borderId="135" xfId="0" applyNumberFormat="1" applyFont="1" applyBorder="1"/>
    <xf numFmtId="0" fontId="11" fillId="0" borderId="135" xfId="0" applyFont="1" applyBorder="1"/>
    <xf numFmtId="0" fontId="11" fillId="0" borderId="135" xfId="0" applyFont="1" applyBorder="1" applyAlignment="1" applyProtection="1">
      <alignment horizontal="left"/>
      <protection locked="0"/>
    </xf>
    <xf numFmtId="0" fontId="11" fillId="0" borderId="135" xfId="11" applyFont="1" applyBorder="1"/>
    <xf numFmtId="2" fontId="12" fillId="0" borderId="134" xfId="0" applyNumberFormat="1" applyFont="1" applyBorder="1"/>
    <xf numFmtId="0" fontId="15" fillId="0" borderId="136" xfId="0" applyFont="1" applyBorder="1"/>
    <xf numFmtId="0" fontId="11" fillId="0" borderId="135" xfId="0" applyFont="1" applyBorder="1" applyAlignment="1">
      <alignment horizontal="left"/>
    </xf>
    <xf numFmtId="43" fontId="11" fillId="0" borderId="135" xfId="2" applyFont="1" applyFill="1" applyBorder="1" applyAlignment="1">
      <alignment horizontal="right"/>
    </xf>
    <xf numFmtId="43" fontId="11" fillId="0" borderId="135" xfId="2" applyFont="1" applyFill="1" applyBorder="1"/>
    <xf numFmtId="165" fontId="11" fillId="0" borderId="135" xfId="6" applyNumberFormat="1" applyFont="1" applyBorder="1"/>
    <xf numFmtId="49" fontId="11" fillId="0" borderId="135" xfId="0" applyNumberFormat="1" applyFont="1" applyBorder="1" applyAlignment="1">
      <alignment horizontal="left"/>
    </xf>
    <xf numFmtId="43" fontId="11" fillId="0" borderId="135" xfId="7" applyFont="1" applyFill="1" applyBorder="1" applyAlignment="1">
      <alignment horizontal="right"/>
    </xf>
    <xf numFmtId="43" fontId="11" fillId="0" borderId="135" xfId="7" applyFont="1" applyFill="1" applyBorder="1"/>
    <xf numFmtId="40" fontId="11" fillId="0" borderId="135" xfId="0" applyNumberFormat="1" applyFont="1" applyBorder="1"/>
    <xf numFmtId="40" fontId="11" fillId="0" borderId="135" xfId="0" applyNumberFormat="1" applyFont="1" applyBorder="1" applyAlignment="1">
      <alignment horizontal="right"/>
    </xf>
    <xf numFmtId="2" fontId="11" fillId="0" borderId="135" xfId="11" applyNumberFormat="1" applyFont="1" applyBorder="1" applyAlignment="1">
      <alignment vertical="center"/>
    </xf>
    <xf numFmtId="2" fontId="11" fillId="0" borderId="130" xfId="9" applyNumberFormat="1" applyFont="1" applyBorder="1" applyAlignment="1">
      <alignment vertical="center"/>
    </xf>
    <xf numFmtId="167" fontId="11" fillId="0" borderId="129" xfId="11" applyNumberFormat="1" applyFont="1" applyBorder="1" applyAlignment="1">
      <alignment vertical="center"/>
    </xf>
    <xf numFmtId="2" fontId="11" fillId="0" borderId="130" xfId="9" applyNumberFormat="1" applyFont="1" applyFill="1" applyBorder="1" applyAlignment="1">
      <alignment vertical="center"/>
    </xf>
    <xf numFmtId="0" fontId="11" fillId="0" borderId="128" xfId="11" applyFont="1" applyBorder="1" applyAlignment="1">
      <alignment horizontal="left" vertical="top" wrapText="1"/>
    </xf>
    <xf numFmtId="0" fontId="11" fillId="0" borderId="125" xfId="11" applyFont="1" applyBorder="1" applyAlignment="1">
      <alignment horizontal="left" vertical="top" wrapText="1"/>
    </xf>
    <xf numFmtId="2" fontId="11" fillId="0" borderId="126" xfId="11" applyNumberFormat="1" applyFont="1" applyBorder="1" applyAlignment="1">
      <alignment vertical="center"/>
    </xf>
    <xf numFmtId="2" fontId="11" fillId="0" borderId="127" xfId="9" applyNumberFormat="1" applyFont="1" applyBorder="1" applyAlignment="1">
      <alignment vertical="center"/>
    </xf>
    <xf numFmtId="167" fontId="11" fillId="0" borderId="133" xfId="11" applyNumberFormat="1" applyFont="1" applyBorder="1" applyAlignment="1">
      <alignment vertical="center"/>
    </xf>
    <xf numFmtId="165" fontId="11" fillId="0" borderId="130" xfId="8" applyNumberFormat="1" applyFont="1" applyFill="1" applyBorder="1" applyAlignment="1">
      <alignment vertical="center"/>
    </xf>
    <xf numFmtId="2" fontId="11" fillId="0" borderId="135" xfId="9" applyNumberFormat="1" applyFont="1" applyBorder="1" applyAlignment="1">
      <alignment vertical="center"/>
    </xf>
    <xf numFmtId="0" fontId="11" fillId="0" borderId="125" xfId="11" applyFont="1" applyBorder="1" applyAlignment="1">
      <alignment vertical="top" wrapText="1"/>
    </xf>
    <xf numFmtId="0" fontId="11" fillId="0" borderId="128" xfId="11" applyFont="1" applyBorder="1" applyAlignment="1" applyProtection="1">
      <alignment horizontal="left" vertical="top"/>
      <protection locked="0"/>
    </xf>
    <xf numFmtId="167" fontId="11" fillId="0" borderId="128" xfId="11" applyNumberFormat="1" applyFont="1" applyBorder="1" applyAlignment="1">
      <alignment vertical="center"/>
    </xf>
    <xf numFmtId="165" fontId="11" fillId="0" borderId="127" xfId="8" applyNumberFormat="1" applyFont="1" applyFill="1" applyBorder="1" applyAlignment="1">
      <alignment vertical="center"/>
    </xf>
    <xf numFmtId="0" fontId="19" fillId="0" borderId="128" xfId="11" applyFont="1" applyBorder="1" applyAlignment="1">
      <alignment vertical="top" wrapText="1"/>
    </xf>
    <xf numFmtId="2" fontId="11" fillId="0" borderId="128" xfId="11" applyNumberFormat="1" applyFont="1" applyBorder="1" applyAlignment="1">
      <alignment horizontal="right" vertical="center"/>
    </xf>
    <xf numFmtId="43" fontId="17" fillId="0" borderId="128" xfId="0" applyNumberFormat="1" applyFont="1" applyBorder="1" applyAlignment="1">
      <alignment horizontal="center" vertical="center"/>
    </xf>
    <xf numFmtId="43" fontId="11" fillId="0" borderId="130" xfId="2" applyFont="1" applyFill="1" applyBorder="1" applyAlignment="1">
      <alignment vertical="center"/>
    </xf>
    <xf numFmtId="43" fontId="11" fillId="0" borderId="128" xfId="11" applyNumberFormat="1" applyFont="1" applyBorder="1" applyAlignment="1">
      <alignment horizontal="right" vertical="center"/>
    </xf>
    <xf numFmtId="2" fontId="11" fillId="0" borderId="131" xfId="11" applyNumberFormat="1" applyFont="1" applyBorder="1" applyAlignment="1">
      <alignment vertical="center"/>
    </xf>
    <xf numFmtId="43" fontId="11" fillId="0" borderId="128" xfId="7" applyFont="1" applyFill="1" applyBorder="1" applyAlignment="1">
      <alignment horizontal="right" vertical="center"/>
    </xf>
    <xf numFmtId="2" fontId="12" fillId="0" borderId="130" xfId="9" applyNumberFormat="1" applyFont="1" applyBorder="1" applyAlignment="1">
      <alignment horizontal="right" vertical="center"/>
    </xf>
    <xf numFmtId="167" fontId="11" fillId="0" borderId="129" xfId="11" applyNumberFormat="1" applyFont="1" applyBorder="1" applyAlignment="1">
      <alignment horizontal="right" vertical="center"/>
    </xf>
    <xf numFmtId="0" fontId="17" fillId="0" borderId="128" xfId="0" applyFont="1" applyBorder="1" applyAlignment="1">
      <alignment vertical="center" wrapText="1"/>
    </xf>
    <xf numFmtId="0" fontId="11" fillId="0" borderId="128" xfId="11" applyFont="1" applyBorder="1"/>
    <xf numFmtId="0" fontId="11" fillId="0" borderId="128" xfId="5" applyFont="1" applyBorder="1" applyAlignment="1">
      <alignment vertical="top" wrapText="1"/>
    </xf>
    <xf numFmtId="0" fontId="11" fillId="0" borderId="128" xfId="5" applyFont="1" applyBorder="1" applyAlignment="1">
      <alignment vertical="top"/>
    </xf>
    <xf numFmtId="167" fontId="11" fillId="0" borderId="131" xfId="11" applyNumberFormat="1" applyFont="1" applyBorder="1" applyAlignment="1">
      <alignment vertical="center"/>
    </xf>
    <xf numFmtId="2" fontId="11" fillId="0" borderId="125" xfId="11" applyNumberFormat="1" applyFont="1" applyBorder="1" applyAlignment="1">
      <alignment horizontal="right" vertical="center"/>
    </xf>
    <xf numFmtId="167" fontId="11" fillId="0" borderId="132" xfId="11" applyNumberFormat="1" applyFont="1" applyBorder="1" applyAlignment="1">
      <alignment vertical="center"/>
    </xf>
    <xf numFmtId="2" fontId="11" fillId="0" borderId="135" xfId="11" applyNumberFormat="1" applyFont="1" applyBorder="1" applyAlignment="1">
      <alignment vertical="top"/>
    </xf>
    <xf numFmtId="2" fontId="11" fillId="0" borderId="130" xfId="9" applyNumberFormat="1" applyFont="1" applyBorder="1" applyAlignment="1">
      <alignment vertical="top"/>
    </xf>
    <xf numFmtId="2" fontId="11" fillId="0" borderId="130" xfId="9" applyNumberFormat="1" applyFont="1" applyFill="1" applyBorder="1" applyAlignment="1">
      <alignment vertical="top"/>
    </xf>
    <xf numFmtId="167" fontId="11" fillId="0" borderId="129" xfId="11" applyNumberFormat="1" applyFont="1" applyBorder="1" applyAlignment="1">
      <alignment vertical="top"/>
    </xf>
    <xf numFmtId="43" fontId="11" fillId="0" borderId="135" xfId="11" applyNumberFormat="1" applyFont="1" applyBorder="1" applyAlignment="1">
      <alignment vertical="top"/>
    </xf>
    <xf numFmtId="165" fontId="11" fillId="0" borderId="127" xfId="8" applyNumberFormat="1" applyFont="1" applyFill="1" applyBorder="1" applyAlignment="1">
      <alignment vertical="top"/>
    </xf>
    <xf numFmtId="2" fontId="11" fillId="0" borderId="132" xfId="11" applyNumberFormat="1" applyFont="1" applyBorder="1" applyAlignment="1">
      <alignment vertical="top"/>
    </xf>
    <xf numFmtId="43" fontId="11" fillId="0" borderId="126" xfId="11" applyNumberFormat="1" applyFont="1" applyBorder="1" applyAlignment="1">
      <alignment vertical="top"/>
    </xf>
    <xf numFmtId="2" fontId="11" fillId="0" borderId="127" xfId="9" applyNumberFormat="1" applyFont="1" applyBorder="1" applyAlignment="1">
      <alignment vertical="top"/>
    </xf>
    <xf numFmtId="0" fontId="11" fillId="0" borderId="128" xfId="11" applyFont="1" applyBorder="1" applyAlignment="1">
      <alignment vertical="top"/>
    </xf>
    <xf numFmtId="0" fontId="11" fillId="0" borderId="135" xfId="0" applyFont="1" applyBorder="1" applyAlignment="1">
      <alignment vertical="top" wrapText="1"/>
    </xf>
    <xf numFmtId="0" fontId="11" fillId="0" borderId="128" xfId="11" applyFont="1" applyBorder="1" applyAlignment="1">
      <alignment horizontal="left" vertical="top"/>
    </xf>
    <xf numFmtId="0" fontId="11" fillId="0" borderId="125" xfId="11" applyFont="1" applyBorder="1" applyAlignment="1">
      <alignment horizontal="left" vertical="top"/>
    </xf>
    <xf numFmtId="2" fontId="11" fillId="0" borderId="126" xfId="11" applyNumberFormat="1" applyFont="1" applyBorder="1" applyAlignment="1">
      <alignment vertical="top"/>
    </xf>
    <xf numFmtId="2" fontId="11" fillId="0" borderId="133" xfId="11" applyNumberFormat="1" applyFont="1" applyBorder="1" applyAlignment="1">
      <alignment vertical="top"/>
    </xf>
    <xf numFmtId="167" fontId="11" fillId="0" borderId="133" xfId="11" applyNumberFormat="1" applyFont="1" applyBorder="1"/>
    <xf numFmtId="165" fontId="11" fillId="0" borderId="130" xfId="8" applyNumberFormat="1" applyFont="1" applyFill="1" applyBorder="1"/>
    <xf numFmtId="167" fontId="11" fillId="0" borderId="133" xfId="11" applyNumberFormat="1" applyFont="1" applyBorder="1" applyAlignment="1">
      <alignment vertical="top"/>
    </xf>
    <xf numFmtId="165" fontId="11" fillId="0" borderId="130" xfId="8" applyNumberFormat="1" applyFont="1" applyFill="1" applyBorder="1" applyAlignment="1">
      <alignment vertical="top"/>
    </xf>
    <xf numFmtId="0" fontId="12" fillId="0" borderId="128" xfId="11" applyFont="1" applyBorder="1" applyAlignment="1">
      <alignment vertical="top"/>
    </xf>
    <xf numFmtId="165" fontId="12" fillId="0" borderId="130" xfId="11" applyNumberFormat="1" applyFont="1" applyBorder="1" applyAlignment="1">
      <alignment vertical="top"/>
    </xf>
    <xf numFmtId="40" fontId="12" fillId="0" borderId="135" xfId="11" applyNumberFormat="1" applyFont="1" applyBorder="1" applyAlignment="1">
      <alignment vertical="top"/>
    </xf>
    <xf numFmtId="40" fontId="12" fillId="0" borderId="130" xfId="11" applyNumberFormat="1" applyFont="1" applyBorder="1" applyAlignment="1">
      <alignment vertical="top"/>
    </xf>
    <xf numFmtId="0" fontId="12" fillId="0" borderId="125" xfId="11" applyFont="1" applyBorder="1" applyAlignment="1">
      <alignment vertical="top"/>
    </xf>
    <xf numFmtId="165" fontId="12" fillId="0" borderId="127" xfId="11" applyNumberFormat="1" applyFont="1" applyBorder="1" applyAlignment="1">
      <alignment vertical="top"/>
    </xf>
    <xf numFmtId="40" fontId="12" fillId="0" borderId="126" xfId="11" applyNumberFormat="1" applyFont="1" applyBorder="1" applyAlignment="1">
      <alignment vertical="top"/>
    </xf>
    <xf numFmtId="40" fontId="12" fillId="0" borderId="127" xfId="11" applyNumberFormat="1" applyFont="1" applyBorder="1" applyAlignment="1">
      <alignment vertical="top"/>
    </xf>
    <xf numFmtId="0" fontId="11" fillId="0" borderId="135" xfId="0" applyFont="1" applyBorder="1" applyAlignment="1" applyProtection="1">
      <alignment horizontal="left" vertical="top"/>
      <protection locked="0"/>
    </xf>
    <xf numFmtId="0" fontId="11" fillId="0" borderId="135" xfId="0" applyFont="1" applyBorder="1" applyAlignment="1" applyProtection="1">
      <alignment horizontal="left" vertical="top" wrapText="1"/>
      <protection locked="0"/>
    </xf>
    <xf numFmtId="43" fontId="12" fillId="0" borderId="135" xfId="2" applyFont="1" applyFill="1" applyBorder="1" applyAlignment="1">
      <alignment horizontal="right"/>
    </xf>
    <xf numFmtId="167" fontId="10" fillId="0" borderId="133" xfId="0" applyNumberFormat="1" applyFont="1" applyBorder="1" applyAlignment="1">
      <alignment horizontal="center" vertical="center" wrapText="1"/>
    </xf>
    <xf numFmtId="2" fontId="10" fillId="3" borderId="129" xfId="0" applyNumberFormat="1" applyFont="1" applyFill="1" applyBorder="1" applyAlignment="1" applyProtection="1">
      <alignment vertical="center"/>
      <protection locked="0"/>
    </xf>
    <xf numFmtId="2" fontId="10" fillId="3" borderId="133" xfId="0" applyNumberFormat="1" applyFont="1" applyFill="1" applyBorder="1" applyAlignment="1" applyProtection="1">
      <alignment vertical="center"/>
      <protection locked="0"/>
    </xf>
    <xf numFmtId="2" fontId="11" fillId="0" borderId="133" xfId="0" applyNumberFormat="1" applyFont="1" applyBorder="1" applyAlignment="1">
      <alignment vertical="center"/>
    </xf>
    <xf numFmtId="43" fontId="17" fillId="0" borderId="133" xfId="0" applyNumberFormat="1" applyFont="1" applyBorder="1" applyAlignment="1">
      <alignment vertical="center"/>
    </xf>
    <xf numFmtId="165" fontId="17" fillId="0" borderId="133" xfId="0" applyNumberFormat="1" applyFont="1" applyBorder="1" applyAlignment="1">
      <alignment vertical="center"/>
    </xf>
    <xf numFmtId="43" fontId="17" fillId="0" borderId="133" xfId="0" applyNumberFormat="1" applyFont="1" applyBorder="1" applyAlignment="1">
      <alignment horizontal="center" vertical="center"/>
    </xf>
    <xf numFmtId="0" fontId="10" fillId="3" borderId="129" xfId="0" applyFont="1" applyFill="1" applyBorder="1" applyAlignment="1" applyProtection="1">
      <alignment vertical="center"/>
      <protection locked="0"/>
    </xf>
    <xf numFmtId="0" fontId="11" fillId="3" borderId="129" xfId="0" applyFont="1" applyFill="1" applyBorder="1" applyAlignment="1">
      <alignment vertical="center"/>
    </xf>
    <xf numFmtId="2" fontId="11" fillId="3" borderId="133" xfId="0" applyNumberFormat="1" applyFont="1" applyFill="1" applyBorder="1" applyAlignment="1">
      <alignment vertical="center"/>
    </xf>
    <xf numFmtId="0" fontId="11" fillId="0" borderId="137" xfId="0" applyFont="1" applyBorder="1" applyAlignment="1" applyProtection="1">
      <alignment horizontal="left" vertical="top"/>
      <protection locked="0"/>
    </xf>
    <xf numFmtId="0" fontId="11" fillId="0" borderId="138" xfId="0" applyFont="1" applyBorder="1" applyAlignment="1" applyProtection="1">
      <alignment horizontal="left" vertical="top"/>
      <protection locked="0"/>
    </xf>
    <xf numFmtId="2" fontId="11" fillId="0" borderId="137" xfId="0" applyNumberFormat="1" applyFont="1" applyBorder="1"/>
    <xf numFmtId="43" fontId="14" fillId="0" borderId="140" xfId="7" applyFont="1" applyFill="1" applyBorder="1"/>
    <xf numFmtId="43" fontId="14" fillId="0" borderId="140" xfId="2" applyFont="1" applyFill="1" applyBorder="1" applyAlignment="1">
      <alignment horizontal="right"/>
    </xf>
    <xf numFmtId="43" fontId="14" fillId="0" borderId="140" xfId="7" applyFont="1" applyFill="1" applyBorder="1" applyAlignment="1">
      <alignment horizontal="right"/>
    </xf>
    <xf numFmtId="43" fontId="14" fillId="0" borderId="140" xfId="2" applyFont="1" applyFill="1" applyBorder="1"/>
    <xf numFmtId="49" fontId="14" fillId="0" borderId="140" xfId="2" applyNumberFormat="1" applyFont="1" applyFill="1" applyBorder="1" applyAlignment="1">
      <alignment horizontal="right"/>
    </xf>
    <xf numFmtId="0" fontId="11" fillId="0" borderId="140" xfId="11" applyFont="1" applyBorder="1" applyAlignment="1">
      <alignment vertical="top"/>
    </xf>
    <xf numFmtId="43" fontId="14" fillId="0" borderId="140" xfId="7" quotePrefix="1" applyFont="1" applyFill="1" applyBorder="1"/>
    <xf numFmtId="0" fontId="11" fillId="0" borderId="140" xfId="0" applyFont="1" applyBorder="1"/>
    <xf numFmtId="43" fontId="11" fillId="0" borderId="140" xfId="7" applyFont="1" applyFill="1" applyBorder="1"/>
    <xf numFmtId="165" fontId="11" fillId="0" borderId="140" xfId="8" applyNumberFormat="1" applyFont="1" applyFill="1" applyBorder="1"/>
    <xf numFmtId="0" fontId="11" fillId="0" borderId="140" xfId="1" applyFont="1" applyBorder="1" applyAlignment="1" applyProtection="1">
      <alignment horizontal="left"/>
      <protection locked="0"/>
    </xf>
    <xf numFmtId="43" fontId="11" fillId="0" borderId="140" xfId="7" applyFont="1" applyFill="1" applyBorder="1" applyAlignment="1"/>
    <xf numFmtId="0" fontId="11" fillId="0" borderId="140" xfId="1" applyFont="1" applyBorder="1" applyAlignment="1" applyProtection="1">
      <alignment horizontal="left" wrapText="1"/>
      <protection locked="0"/>
    </xf>
    <xf numFmtId="0" fontId="17" fillId="0" borderId="140" xfId="0" applyFont="1" applyBorder="1" applyAlignment="1">
      <alignment horizontal="left" wrapText="1"/>
    </xf>
    <xf numFmtId="43" fontId="17" fillId="0" borderId="140" xfId="0" applyNumberFormat="1" applyFont="1" applyBorder="1"/>
    <xf numFmtId="0" fontId="17" fillId="0" borderId="140" xfId="0" applyFont="1" applyBorder="1" applyAlignment="1">
      <alignment wrapText="1"/>
    </xf>
    <xf numFmtId="43" fontId="11" fillId="0" borderId="140" xfId="7" applyFont="1" applyFill="1" applyBorder="1" applyAlignment="1">
      <alignment vertical="center"/>
    </xf>
    <xf numFmtId="0" fontId="10" fillId="0" borderId="140" xfId="0" applyFont="1" applyBorder="1" applyAlignment="1">
      <alignment horizontal="left" vertical="center"/>
    </xf>
    <xf numFmtId="167" fontId="10" fillId="0" borderId="140" xfId="0" applyNumberFormat="1" applyFont="1" applyBorder="1" applyAlignment="1">
      <alignment horizontal="center" vertical="center" wrapText="1"/>
    </xf>
    <xf numFmtId="0" fontId="10" fillId="0" borderId="140" xfId="0" applyFont="1" applyBorder="1" applyAlignment="1">
      <alignment horizontal="center" vertical="center" wrapText="1"/>
    </xf>
    <xf numFmtId="0" fontId="10" fillId="3" borderId="140" xfId="0" applyFont="1" applyFill="1" applyBorder="1" applyAlignment="1" applyProtection="1">
      <alignment vertical="top"/>
      <protection locked="0"/>
    </xf>
    <xf numFmtId="0" fontId="11" fillId="0" borderId="140" xfId="0" applyFont="1" applyBorder="1" applyAlignment="1">
      <alignment vertical="top" wrapText="1"/>
    </xf>
    <xf numFmtId="2" fontId="11" fillId="0" borderId="140" xfId="0" applyNumberFormat="1" applyFont="1" applyBorder="1" applyAlignment="1">
      <alignment vertical="center"/>
    </xf>
    <xf numFmtId="167" fontId="11" fillId="0" borderId="140" xfId="0" applyNumberFormat="1" applyFont="1" applyBorder="1" applyAlignment="1">
      <alignment vertical="center"/>
    </xf>
    <xf numFmtId="165" fontId="11" fillId="0" borderId="140" xfId="8" applyNumberFormat="1" applyFont="1" applyFill="1" applyBorder="1" applyAlignment="1">
      <alignment vertical="center"/>
    </xf>
    <xf numFmtId="2" fontId="11" fillId="0" borderId="140" xfId="9" applyNumberFormat="1" applyFont="1" applyFill="1" applyBorder="1" applyAlignment="1">
      <alignment vertical="center"/>
    </xf>
    <xf numFmtId="2" fontId="11" fillId="0" borderId="140" xfId="0" applyNumberFormat="1" applyFont="1" applyBorder="1" applyAlignment="1">
      <alignment horizontal="right" vertical="center"/>
    </xf>
    <xf numFmtId="43" fontId="11" fillId="0" borderId="140" xfId="2" applyFont="1" applyBorder="1" applyAlignment="1">
      <alignment horizontal="right" vertical="center"/>
    </xf>
    <xf numFmtId="43" fontId="11" fillId="0" borderId="140" xfId="2" applyFont="1" applyBorder="1" applyAlignment="1">
      <alignment vertical="center"/>
    </xf>
    <xf numFmtId="2" fontId="11" fillId="0" borderId="140" xfId="9" applyNumberFormat="1" applyFont="1" applyBorder="1" applyAlignment="1">
      <alignment vertical="center"/>
    </xf>
    <xf numFmtId="10" fontId="10" fillId="3" borderId="140" xfId="0" applyNumberFormat="1" applyFont="1" applyFill="1" applyBorder="1" applyAlignment="1">
      <alignment horizontal="center" vertical="center"/>
    </xf>
    <xf numFmtId="2" fontId="10" fillId="3" borderId="140" xfId="0" applyNumberFormat="1" applyFont="1" applyFill="1" applyBorder="1" applyAlignment="1" applyProtection="1">
      <alignment vertical="center"/>
      <protection locked="0"/>
    </xf>
    <xf numFmtId="2" fontId="11" fillId="0" borderId="140" xfId="11" applyNumberFormat="1" applyFont="1" applyBorder="1" applyAlignment="1">
      <alignment vertical="center"/>
    </xf>
    <xf numFmtId="0" fontId="42" fillId="0" borderId="140" xfId="0" applyFont="1" applyBorder="1" applyAlignment="1">
      <alignment vertical="top" wrapText="1"/>
    </xf>
    <xf numFmtId="2" fontId="42" fillId="0" borderId="140" xfId="0" applyNumberFormat="1" applyFont="1" applyBorder="1" applyAlignment="1">
      <alignment horizontal="right" vertical="center"/>
    </xf>
    <xf numFmtId="167" fontId="42" fillId="0" borderId="140" xfId="0" applyNumberFormat="1" applyFont="1" applyBorder="1" applyAlignment="1">
      <alignment vertical="center"/>
    </xf>
    <xf numFmtId="165" fontId="42" fillId="0" borderId="140" xfId="8" applyNumberFormat="1" applyFont="1" applyFill="1" applyBorder="1" applyAlignment="1">
      <alignment vertical="center"/>
    </xf>
    <xf numFmtId="2" fontId="42" fillId="0" borderId="140" xfId="0" applyNumberFormat="1" applyFont="1" applyBorder="1" applyAlignment="1">
      <alignment vertical="center"/>
    </xf>
    <xf numFmtId="2" fontId="42" fillId="0" borderId="140" xfId="9" applyNumberFormat="1" applyFont="1" applyFill="1" applyBorder="1" applyAlignment="1">
      <alignment vertical="center"/>
    </xf>
    <xf numFmtId="0" fontId="10" fillId="0" borderId="140" xfId="0" applyFont="1" applyBorder="1" applyAlignment="1">
      <alignment horizontal="left" vertical="center" wrapText="1"/>
    </xf>
    <xf numFmtId="0" fontId="11" fillId="0" borderId="140" xfId="11" applyFont="1" applyBorder="1" applyAlignment="1">
      <alignment vertical="top" wrapText="1"/>
    </xf>
    <xf numFmtId="167" fontId="11" fillId="0" borderId="140" xfId="11" applyNumberFormat="1" applyFont="1" applyBorder="1" applyAlignment="1">
      <alignment vertical="center"/>
    </xf>
    <xf numFmtId="43" fontId="11" fillId="0" borderId="140" xfId="11" applyNumberFormat="1" applyFont="1" applyBorder="1" applyAlignment="1">
      <alignment vertical="center"/>
    </xf>
    <xf numFmtId="2" fontId="11" fillId="0" borderId="140" xfId="0" applyNumberFormat="1" applyFont="1" applyBorder="1"/>
    <xf numFmtId="165" fontId="11" fillId="0" borderId="140" xfId="6" applyNumberFormat="1" applyFont="1" applyBorder="1"/>
    <xf numFmtId="43" fontId="14" fillId="0" borderId="140" xfId="7" applyFont="1" applyBorder="1"/>
    <xf numFmtId="43" fontId="14" fillId="2" borderId="140" xfId="7" applyFont="1" applyFill="1" applyBorder="1"/>
    <xf numFmtId="169" fontId="14" fillId="0" borderId="140" xfId="7" applyNumberFormat="1" applyFont="1" applyBorder="1"/>
    <xf numFmtId="43" fontId="14" fillId="0" borderId="140" xfId="7" applyFont="1" applyBorder="1" applyAlignment="1">
      <alignment horizontal="right"/>
    </xf>
    <xf numFmtId="43" fontId="14" fillId="5" borderId="140" xfId="7" applyFont="1" applyFill="1" applyBorder="1"/>
    <xf numFmtId="169" fontId="14" fillId="0" borderId="140" xfId="7" applyNumberFormat="1" applyFont="1" applyFill="1" applyBorder="1"/>
    <xf numFmtId="0" fontId="10" fillId="2" borderId="140" xfId="0" applyFont="1" applyFill="1" applyBorder="1"/>
    <xf numFmtId="0" fontId="10" fillId="2" borderId="140" xfId="0" applyFont="1" applyFill="1" applyBorder="1" applyAlignment="1">
      <alignment horizontal="center" wrapText="1"/>
    </xf>
    <xf numFmtId="43" fontId="11" fillId="0" borderId="140" xfId="2" applyFont="1" applyBorder="1"/>
    <xf numFmtId="0" fontId="11" fillId="4" borderId="140" xfId="0" applyFont="1" applyFill="1" applyBorder="1"/>
    <xf numFmtId="0" fontId="10" fillId="2" borderId="140" xfId="0" applyFont="1" applyFill="1" applyBorder="1" applyAlignment="1">
      <alignment horizontal="center"/>
    </xf>
    <xf numFmtId="43" fontId="11" fillId="0" borderId="140" xfId="2" applyFont="1" applyFill="1" applyBorder="1" applyAlignment="1">
      <alignment vertical="center"/>
    </xf>
    <xf numFmtId="165" fontId="11" fillId="0" borderId="140" xfId="6" applyNumberFormat="1" applyFont="1" applyBorder="1" applyAlignment="1">
      <alignment vertical="top"/>
    </xf>
    <xf numFmtId="165" fontId="11" fillId="0" borderId="140" xfId="8" applyNumberFormat="1" applyFont="1" applyFill="1" applyBorder="1" applyAlignment="1">
      <alignment vertical="top"/>
    </xf>
    <xf numFmtId="43" fontId="11" fillId="0" borderId="140" xfId="2" applyFont="1" applyFill="1" applyBorder="1"/>
    <xf numFmtId="0" fontId="11" fillId="0" borderId="140" xfId="0" applyFont="1" applyBorder="1" applyAlignment="1">
      <alignment horizontal="right"/>
    </xf>
    <xf numFmtId="165" fontId="11" fillId="0" borderId="140" xfId="6" applyNumberFormat="1" applyFont="1" applyBorder="1" applyAlignment="1">
      <alignment vertical="center"/>
    </xf>
    <xf numFmtId="2" fontId="11" fillId="0" borderId="140" xfId="0" applyNumberFormat="1" applyFont="1" applyBorder="1" applyAlignment="1">
      <alignment horizontal="right" vertical="top"/>
    </xf>
    <xf numFmtId="0" fontId="11" fillId="0" borderId="140" xfId="0" applyFont="1" applyBorder="1" applyAlignment="1">
      <alignment horizontal="left"/>
    </xf>
    <xf numFmtId="49" fontId="11" fillId="0" borderId="140" xfId="0" applyNumberFormat="1" applyFont="1" applyBorder="1" applyAlignment="1">
      <alignment horizontal="left"/>
    </xf>
    <xf numFmtId="43" fontId="11" fillId="0" borderId="140" xfId="2" applyFont="1" applyBorder="1" applyAlignment="1">
      <alignment vertical="center" wrapText="1"/>
    </xf>
    <xf numFmtId="0" fontId="11" fillId="0" borderId="140" xfId="0" applyFont="1" applyBorder="1" applyAlignment="1">
      <alignment wrapText="1"/>
    </xf>
    <xf numFmtId="43" fontId="11" fillId="0" borderId="140" xfId="2" applyFont="1" applyFill="1" applyBorder="1" applyAlignment="1">
      <alignment horizontal="right" vertical="center"/>
    </xf>
    <xf numFmtId="167" fontId="11" fillId="0" borderId="140" xfId="11" applyNumberFormat="1" applyFont="1" applyBorder="1" applyAlignment="1">
      <alignment horizontal="right" vertical="center"/>
    </xf>
    <xf numFmtId="10" fontId="11" fillId="0" borderId="140" xfId="8" applyNumberFormat="1" applyFont="1" applyFill="1" applyBorder="1" applyAlignment="1">
      <alignment vertical="center"/>
    </xf>
    <xf numFmtId="0" fontId="17" fillId="0" borderId="140" xfId="0" applyFont="1" applyBorder="1"/>
    <xf numFmtId="167" fontId="11" fillId="0" borderId="140" xfId="0" applyNumberFormat="1" applyFont="1" applyBorder="1" applyAlignment="1">
      <alignment horizontal="right" vertical="center"/>
    </xf>
    <xf numFmtId="0" fontId="11" fillId="0" borderId="140" xfId="0" applyFont="1" applyBorder="1" applyAlignment="1">
      <alignment horizontal="left" vertical="top" wrapText="1"/>
    </xf>
    <xf numFmtId="43" fontId="42" fillId="0" borderId="140" xfId="2" applyFont="1" applyBorder="1" applyAlignment="1">
      <alignment horizontal="right" vertical="center"/>
    </xf>
    <xf numFmtId="165" fontId="42" fillId="0" borderId="140" xfId="6" applyNumberFormat="1" applyFont="1" applyBorder="1" applyAlignment="1">
      <alignment vertical="center"/>
    </xf>
    <xf numFmtId="165" fontId="11" fillId="0" borderId="140" xfId="6" applyNumberFormat="1" applyFont="1" applyFill="1" applyBorder="1" applyAlignment="1">
      <alignment vertical="center"/>
    </xf>
    <xf numFmtId="0" fontId="11" fillId="0" borderId="140" xfId="0" applyFont="1" applyBorder="1" applyAlignment="1">
      <alignment vertical="center"/>
    </xf>
    <xf numFmtId="165" fontId="11" fillId="0" borderId="140" xfId="6" applyNumberFormat="1" applyFont="1" applyBorder="1" applyAlignment="1">
      <alignment horizontal="center"/>
    </xf>
    <xf numFmtId="0" fontId="17" fillId="0" borderId="140" xfId="0" applyFont="1" applyBorder="1" applyAlignment="1">
      <alignment vertical="center" wrapText="1"/>
    </xf>
    <xf numFmtId="2" fontId="17" fillId="0" borderId="140" xfId="0" applyNumberFormat="1" applyFont="1" applyBorder="1" applyAlignment="1">
      <alignment horizontal="right" vertical="center"/>
    </xf>
    <xf numFmtId="0" fontId="11" fillId="0" borderId="140" xfId="0" applyFont="1" applyBorder="1" applyAlignment="1">
      <alignment vertical="top"/>
    </xf>
    <xf numFmtId="0" fontId="29" fillId="0" borderId="140" xfId="0" applyFont="1" applyBorder="1" applyAlignment="1">
      <alignment wrapText="1"/>
    </xf>
    <xf numFmtId="2" fontId="11" fillId="0" borderId="140" xfId="7" applyNumberFormat="1" applyFont="1" applyFill="1" applyBorder="1" applyAlignment="1">
      <alignment horizontal="right" vertical="center"/>
    </xf>
    <xf numFmtId="2" fontId="11" fillId="0" borderId="140" xfId="7" applyNumberFormat="1" applyFont="1" applyBorder="1" applyAlignment="1">
      <alignment horizontal="right" vertical="center"/>
    </xf>
    <xf numFmtId="0" fontId="10" fillId="3" borderId="140" xfId="0" applyFont="1" applyFill="1" applyBorder="1" applyAlignment="1" applyProtection="1">
      <alignment horizontal="left"/>
      <protection locked="0"/>
    </xf>
    <xf numFmtId="0" fontId="12" fillId="0" borderId="140" xfId="0" applyFont="1" applyBorder="1" applyAlignment="1">
      <alignment vertical="top" wrapText="1"/>
    </xf>
    <xf numFmtId="2" fontId="11" fillId="0" borderId="140" xfId="7" applyNumberFormat="1" applyFont="1" applyFill="1" applyBorder="1" applyAlignment="1">
      <alignment horizontal="right" vertical="top"/>
    </xf>
    <xf numFmtId="2" fontId="11" fillId="0" borderId="140" xfId="7" applyNumberFormat="1" applyFont="1" applyBorder="1" applyAlignment="1">
      <alignment horizontal="right" vertical="top"/>
    </xf>
    <xf numFmtId="2" fontId="11" fillId="0" borderId="140" xfId="17" applyNumberFormat="1" applyFont="1" applyBorder="1" applyAlignment="1">
      <alignment vertical="center"/>
    </xf>
    <xf numFmtId="2" fontId="11" fillId="0" borderId="140" xfId="17" applyNumberFormat="1" applyFont="1" applyFill="1" applyBorder="1" applyAlignment="1">
      <alignment vertical="center"/>
    </xf>
    <xf numFmtId="0" fontId="11" fillId="0" borderId="140" xfId="11" applyFont="1" applyBorder="1" applyAlignment="1" applyProtection="1">
      <alignment horizontal="left" vertical="top"/>
      <protection locked="0"/>
    </xf>
    <xf numFmtId="2" fontId="11" fillId="0" borderId="140" xfId="11" applyNumberFormat="1" applyFont="1" applyBorder="1" applyAlignment="1" applyProtection="1">
      <alignment horizontal="right" vertical="center"/>
      <protection locked="0"/>
    </xf>
    <xf numFmtId="2" fontId="11" fillId="0" borderId="140" xfId="11" applyNumberFormat="1" applyFont="1" applyBorder="1" applyAlignment="1">
      <alignment horizontal="right" vertical="center"/>
    </xf>
    <xf numFmtId="2" fontId="11" fillId="0" borderId="140" xfId="0" applyNumberFormat="1" applyFont="1" applyBorder="1" applyAlignment="1">
      <alignment vertical="top"/>
    </xf>
    <xf numFmtId="0" fontId="11" fillId="0" borderId="140" xfId="0" applyFont="1" applyBorder="1" applyAlignment="1">
      <alignment horizontal="left" vertical="top"/>
    </xf>
    <xf numFmtId="167" fontId="11" fillId="0" borderId="140" xfId="0" applyNumberFormat="1" applyFont="1" applyBorder="1" applyAlignment="1">
      <alignment vertical="top"/>
    </xf>
    <xf numFmtId="165" fontId="11" fillId="0" borderId="140" xfId="6" applyNumberFormat="1" applyFont="1" applyFill="1" applyBorder="1"/>
    <xf numFmtId="165" fontId="11" fillId="0" borderId="140" xfId="6" applyNumberFormat="1" applyFont="1" applyFill="1" applyBorder="1" applyAlignment="1">
      <alignment horizontal="right" vertical="center"/>
    </xf>
    <xf numFmtId="0" fontId="19" fillId="0" borderId="140" xfId="0" applyFont="1" applyBorder="1" applyAlignment="1">
      <alignment vertical="top" wrapText="1"/>
    </xf>
    <xf numFmtId="0" fontId="30" fillId="0" borderId="140" xfId="0" applyFont="1" applyBorder="1"/>
    <xf numFmtId="0" fontId="10" fillId="2" borderId="140" xfId="0" applyFont="1" applyFill="1" applyBorder="1" applyAlignment="1">
      <alignment horizontal="left"/>
    </xf>
    <xf numFmtId="0" fontId="11" fillId="0" borderId="140" xfId="0" applyFont="1" applyBorder="1" applyAlignment="1">
      <alignment horizontal="center"/>
    </xf>
    <xf numFmtId="165" fontId="13" fillId="0" borderId="140" xfId="6" applyNumberFormat="1" applyFont="1" applyBorder="1"/>
    <xf numFmtId="0" fontId="34" fillId="7" borderId="140" xfId="0" applyFont="1" applyFill="1" applyBorder="1" applyAlignment="1">
      <alignment horizontal="left"/>
    </xf>
    <xf numFmtId="0" fontId="17" fillId="0" borderId="140" xfId="0" applyFont="1" applyBorder="1" applyAlignment="1">
      <alignment horizontal="left"/>
    </xf>
    <xf numFmtId="0" fontId="34" fillId="7" borderId="140" xfId="0" applyFont="1" applyFill="1" applyBorder="1"/>
    <xf numFmtId="43" fontId="17" fillId="0" borderId="140" xfId="0" applyNumberFormat="1" applyFont="1" applyBorder="1" applyAlignment="1">
      <alignment horizontal="center"/>
    </xf>
    <xf numFmtId="43" fontId="17" fillId="0" borderId="140" xfId="0" applyNumberFormat="1" applyFont="1" applyBorder="1" applyAlignment="1">
      <alignment horizontal="center" vertical="center"/>
    </xf>
    <xf numFmtId="43" fontId="11" fillId="0" borderId="140" xfId="17" applyNumberFormat="1" applyFont="1" applyBorder="1" applyAlignment="1">
      <alignment vertical="center"/>
    </xf>
    <xf numFmtId="0" fontId="11" fillId="0" borderId="140" xfId="1" applyFont="1" applyBorder="1" applyAlignment="1" applyProtection="1">
      <alignment horizontal="left" vertical="center" wrapText="1"/>
      <protection locked="0"/>
    </xf>
    <xf numFmtId="0" fontId="10" fillId="5" borderId="140" xfId="0" applyFont="1" applyFill="1" applyBorder="1" applyAlignment="1">
      <alignment horizontal="center"/>
    </xf>
    <xf numFmtId="2" fontId="11" fillId="0" borderId="140" xfId="0" applyNumberFormat="1" applyFont="1" applyBorder="1" applyAlignment="1">
      <alignment horizontal="right" vertical="center" wrapText="1"/>
    </xf>
    <xf numFmtId="0" fontId="0" fillId="0" borderId="140" xfId="0" applyBorder="1"/>
    <xf numFmtId="0" fontId="11" fillId="0" borderId="140" xfId="0" applyFont="1" applyBorder="1" applyAlignment="1">
      <alignment vertical="center" wrapText="1"/>
    </xf>
    <xf numFmtId="0" fontId="11" fillId="6" borderId="140" xfId="0" applyFont="1" applyFill="1" applyBorder="1" applyAlignment="1">
      <alignment vertical="center"/>
    </xf>
    <xf numFmtId="167" fontId="11" fillId="0" borderId="140" xfId="0" applyNumberFormat="1" applyFont="1" applyBorder="1" applyAlignment="1">
      <alignment horizontal="right" vertical="top"/>
    </xf>
    <xf numFmtId="0" fontId="11" fillId="0" borderId="140" xfId="11" applyFont="1" applyBorder="1"/>
    <xf numFmtId="0" fontId="11" fillId="0" borderId="140" xfId="5" applyFont="1" applyBorder="1" applyAlignment="1">
      <alignment vertical="top" wrapText="1"/>
    </xf>
    <xf numFmtId="0" fontId="11" fillId="0" borderId="140" xfId="5" applyFont="1" applyBorder="1" applyAlignment="1">
      <alignment vertical="top"/>
    </xf>
    <xf numFmtId="4" fontId="17" fillId="0" borderId="140" xfId="0" applyNumberFormat="1" applyFont="1" applyBorder="1"/>
    <xf numFmtId="0" fontId="11" fillId="0" borderId="140" xfId="1" applyFont="1" applyBorder="1" applyAlignment="1" applyProtection="1">
      <alignment vertical="center" wrapText="1"/>
      <protection locked="0"/>
    </xf>
    <xf numFmtId="165" fontId="11" fillId="0" borderId="140" xfId="6" applyNumberFormat="1" applyFont="1" applyBorder="1" applyAlignment="1">
      <alignment horizontal="right" vertical="center"/>
    </xf>
    <xf numFmtId="0" fontId="17" fillId="0" borderId="140" xfId="0" applyFont="1" applyBorder="1" applyAlignment="1">
      <alignment horizontal="right" vertical="center"/>
    </xf>
    <xf numFmtId="0" fontId="17" fillId="0" borderId="140" xfId="0" applyFont="1" applyBorder="1" applyAlignment="1">
      <alignment vertical="center"/>
    </xf>
    <xf numFmtId="167" fontId="11" fillId="0" borderId="140" xfId="0" applyNumberFormat="1" applyFont="1" applyBorder="1" applyAlignment="1">
      <alignment horizontal="right" vertical="center" wrapText="1"/>
    </xf>
    <xf numFmtId="43" fontId="11" fillId="0" borderId="140" xfId="2" applyFont="1" applyFill="1" applyBorder="1" applyAlignment="1">
      <alignment horizontal="right" vertical="top"/>
    </xf>
    <xf numFmtId="43" fontId="12" fillId="0" borderId="140" xfId="2" applyFont="1" applyBorder="1" applyAlignment="1">
      <alignment vertical="center"/>
    </xf>
    <xf numFmtId="43" fontId="12" fillId="0" borderId="140" xfId="2" applyFont="1" applyFill="1" applyBorder="1" applyAlignment="1">
      <alignment vertical="center"/>
    </xf>
    <xf numFmtId="0" fontId="33" fillId="0" borderId="140" xfId="11" applyFont="1" applyBorder="1" applyAlignment="1">
      <alignment vertical="top" wrapText="1"/>
    </xf>
    <xf numFmtId="167" fontId="11" fillId="0" borderId="140" xfId="11" applyNumberFormat="1" applyFont="1" applyBorder="1" applyAlignment="1">
      <alignment vertical="top"/>
    </xf>
    <xf numFmtId="10" fontId="11" fillId="0" borderId="140" xfId="6" applyNumberFormat="1" applyFont="1" applyBorder="1"/>
    <xf numFmtId="2" fontId="42" fillId="8" borderId="140" xfId="11" applyNumberFormat="1" applyFont="1" applyFill="1" applyBorder="1" applyAlignment="1">
      <alignment horizontal="right" vertical="center"/>
    </xf>
    <xf numFmtId="165" fontId="42" fillId="8" borderId="140" xfId="6" applyNumberFormat="1" applyFont="1" applyFill="1" applyBorder="1" applyAlignment="1">
      <alignment vertical="center"/>
    </xf>
    <xf numFmtId="165" fontId="11" fillId="0" borderId="141" xfId="8" applyNumberFormat="1" applyFont="1" applyFill="1" applyBorder="1" applyAlignment="1">
      <alignment vertical="center"/>
    </xf>
    <xf numFmtId="0" fontId="11" fillId="0" borderId="141" xfId="11" applyFont="1" applyBorder="1" applyAlignment="1">
      <alignment vertical="top" wrapText="1"/>
    </xf>
    <xf numFmtId="2" fontId="11" fillId="0" borderId="142" xfId="9" applyNumberFormat="1" applyFont="1" applyBorder="1" applyAlignment="1">
      <alignment horizontal="right" vertical="center"/>
    </xf>
    <xf numFmtId="2" fontId="11" fillId="0" borderId="142" xfId="9" applyNumberFormat="1" applyFont="1" applyFill="1" applyBorder="1" applyAlignment="1">
      <alignment horizontal="right" vertical="center"/>
    </xf>
    <xf numFmtId="2" fontId="11" fillId="0" borderId="142" xfId="9" applyNumberFormat="1" applyFont="1" applyFill="1" applyBorder="1" applyAlignment="1">
      <alignment vertical="center"/>
    </xf>
    <xf numFmtId="2" fontId="12" fillId="0" borderId="142" xfId="9" applyNumberFormat="1" applyFont="1" applyBorder="1" applyAlignment="1">
      <alignment horizontal="right" vertical="center"/>
    </xf>
    <xf numFmtId="0" fontId="11" fillId="0" borderId="141" xfId="0" applyFont="1" applyBorder="1" applyAlignment="1">
      <alignment vertical="top" wrapText="1"/>
    </xf>
    <xf numFmtId="167" fontId="11" fillId="0" borderId="141" xfId="11" applyNumberFormat="1" applyFont="1" applyBorder="1" applyAlignment="1">
      <alignment vertical="center"/>
    </xf>
    <xf numFmtId="165" fontId="11" fillId="0" borderId="142" xfId="8" applyNumberFormat="1" applyFont="1" applyFill="1" applyBorder="1" applyAlignment="1">
      <alignment vertical="top"/>
    </xf>
    <xf numFmtId="0" fontId="11" fillId="0" borderId="141" xfId="0" applyFont="1" applyBorder="1" applyAlignment="1">
      <alignment horizontal="left"/>
    </xf>
    <xf numFmtId="0" fontId="11" fillId="0" borderId="139" xfId="15" applyFont="1" applyBorder="1" applyAlignment="1">
      <alignment vertical="top"/>
    </xf>
    <xf numFmtId="0" fontId="11" fillId="0" borderId="139" xfId="0" applyFont="1" applyBorder="1" applyAlignment="1">
      <alignment vertical="top"/>
    </xf>
    <xf numFmtId="0" fontId="11" fillId="0" borderId="139" xfId="11" applyFont="1" applyBorder="1" applyAlignment="1">
      <alignment vertical="top"/>
    </xf>
    <xf numFmtId="2" fontId="10" fillId="3" borderId="141" xfId="0" applyNumberFormat="1" applyFont="1" applyFill="1" applyBorder="1" applyAlignment="1" applyProtection="1">
      <alignment vertical="center"/>
      <protection locked="0"/>
    </xf>
    <xf numFmtId="0" fontId="10" fillId="3" borderId="141" xfId="0" applyFont="1" applyFill="1" applyBorder="1" applyAlignment="1" applyProtection="1">
      <alignment vertical="top"/>
      <protection locked="0"/>
    </xf>
    <xf numFmtId="0" fontId="11" fillId="0" borderId="141" xfId="0" applyFont="1" applyBorder="1"/>
    <xf numFmtId="0" fontId="11" fillId="0" borderId="141" xfId="0" applyFont="1" applyBorder="1" applyAlignment="1" applyProtection="1">
      <alignment horizontal="left"/>
      <protection locked="0"/>
    </xf>
    <xf numFmtId="0" fontId="11" fillId="0" borderId="141" xfId="11" applyFont="1" applyBorder="1"/>
    <xf numFmtId="0" fontId="11" fillId="0" borderId="141" xfId="11" applyFont="1" applyBorder="1" applyAlignment="1">
      <alignment horizontal="left"/>
    </xf>
    <xf numFmtId="169" fontId="14" fillId="0" borderId="142" xfId="7" applyNumberFormat="1" applyFont="1" applyBorder="1"/>
    <xf numFmtId="0" fontId="42" fillId="0" borderId="141" xfId="0" applyFont="1" applyBorder="1" applyAlignment="1">
      <alignment vertical="top" wrapText="1"/>
    </xf>
    <xf numFmtId="0" fontId="11" fillId="0" borderId="143" xfId="11" applyFont="1" applyBorder="1" applyAlignment="1">
      <alignment vertical="top" wrapText="1"/>
    </xf>
    <xf numFmtId="2" fontId="11" fillId="0" borderId="144" xfId="11" applyNumberFormat="1" applyFont="1" applyBorder="1" applyAlignment="1">
      <alignment horizontal="right" vertical="center"/>
    </xf>
    <xf numFmtId="167" fontId="11" fillId="0" borderId="145" xfId="11" applyNumberFormat="1" applyFont="1" applyBorder="1" applyAlignment="1">
      <alignment vertical="center"/>
    </xf>
    <xf numFmtId="165" fontId="11" fillId="0" borderId="146" xfId="8" applyNumberFormat="1" applyFont="1" applyFill="1" applyBorder="1" applyAlignment="1">
      <alignment vertical="center"/>
    </xf>
    <xf numFmtId="167" fontId="11" fillId="0" borderId="105" xfId="11" applyNumberFormat="1" applyFont="1" applyBorder="1" applyAlignment="1">
      <alignment vertical="center"/>
    </xf>
    <xf numFmtId="2" fontId="11" fillId="0" borderId="147" xfId="11" applyNumberFormat="1" applyFont="1" applyBorder="1" applyAlignment="1">
      <alignment vertical="center"/>
    </xf>
    <xf numFmtId="2" fontId="11" fillId="0" borderId="148" xfId="11" applyNumberFormat="1" applyFont="1" applyBorder="1" applyAlignment="1">
      <alignment vertical="center"/>
    </xf>
    <xf numFmtId="2" fontId="11" fillId="0" borderId="149" xfId="9" applyNumberFormat="1" applyFont="1" applyBorder="1" applyAlignment="1">
      <alignment vertical="center"/>
    </xf>
    <xf numFmtId="2" fontId="11" fillId="0" borderId="140" xfId="7" applyNumberFormat="1" applyFont="1" applyFill="1" applyBorder="1" applyAlignment="1">
      <alignment vertical="center"/>
    </xf>
    <xf numFmtId="2" fontId="11" fillId="0" borderId="140" xfId="7" applyNumberFormat="1" applyFont="1" applyFill="1" applyBorder="1"/>
    <xf numFmtId="2" fontId="11" fillId="0" borderId="140" xfId="11" applyNumberFormat="1" applyFont="1" applyBorder="1" applyAlignment="1">
      <alignment vertical="top"/>
    </xf>
    <xf numFmtId="167" fontId="11" fillId="0" borderId="150" xfId="11" applyNumberFormat="1" applyFont="1" applyBorder="1" applyAlignment="1">
      <alignment vertical="top"/>
    </xf>
    <xf numFmtId="167" fontId="11" fillId="0" borderId="151" xfId="11" applyNumberFormat="1" applyFont="1" applyBorder="1" applyAlignment="1">
      <alignment vertical="top"/>
    </xf>
    <xf numFmtId="167" fontId="11" fillId="0" borderId="132" xfId="11" applyNumberFormat="1" applyFont="1" applyBorder="1" applyAlignment="1">
      <alignment vertical="top"/>
    </xf>
    <xf numFmtId="167" fontId="11" fillId="0" borderId="126" xfId="11" applyNumberFormat="1" applyFont="1" applyBorder="1" applyAlignment="1">
      <alignment vertical="top"/>
    </xf>
    <xf numFmtId="2" fontId="11" fillId="0" borderId="11" xfId="9" applyNumberFormat="1" applyFont="1" applyBorder="1" applyAlignment="1">
      <alignment vertical="top"/>
    </xf>
    <xf numFmtId="0" fontId="12" fillId="0" borderId="12" xfId="11" applyFont="1" applyBorder="1" applyAlignment="1">
      <alignment vertical="top" wrapText="1"/>
    </xf>
    <xf numFmtId="0" fontId="12" fillId="0" borderId="105" xfId="11" applyFont="1" applyBorder="1" applyAlignment="1">
      <alignment vertical="top" wrapText="1"/>
    </xf>
    <xf numFmtId="0" fontId="12" fillId="0" borderId="106" xfId="11" applyFont="1" applyBorder="1" applyAlignment="1">
      <alignment vertical="top" wrapText="1"/>
    </xf>
    <xf numFmtId="43" fontId="14" fillId="2" borderId="135" xfId="7" applyFont="1" applyFill="1" applyBorder="1"/>
    <xf numFmtId="43" fontId="14" fillId="5" borderId="135" xfId="7" applyFont="1" applyFill="1" applyBorder="1"/>
    <xf numFmtId="43" fontId="14" fillId="0" borderId="35" xfId="7" applyFont="1" applyFill="1" applyBorder="1"/>
    <xf numFmtId="43" fontId="14" fillId="0" borderId="129" xfId="7" applyFont="1" applyFill="1" applyBorder="1"/>
    <xf numFmtId="43" fontId="14" fillId="0" borderId="4" xfId="7" applyFont="1" applyFill="1" applyBorder="1"/>
    <xf numFmtId="43" fontId="14" fillId="0" borderId="135" xfId="7" applyFont="1" applyFill="1" applyBorder="1"/>
    <xf numFmtId="43" fontId="14" fillId="0" borderId="118" xfId="7" applyFont="1" applyFill="1" applyBorder="1"/>
    <xf numFmtId="43" fontId="37" fillId="0" borderId="129" xfId="7" applyFont="1" applyFill="1" applyBorder="1"/>
    <xf numFmtId="43" fontId="14" fillId="0" borderId="126" xfId="7" applyFont="1" applyFill="1" applyBorder="1"/>
    <xf numFmtId="43" fontId="14" fillId="0" borderId="0" xfId="7" applyFont="1" applyFill="1"/>
    <xf numFmtId="43" fontId="14" fillId="0" borderId="37" xfId="7" applyFont="1" applyFill="1" applyBorder="1"/>
    <xf numFmtId="0" fontId="11" fillId="0" borderId="135" xfId="0" applyFont="1" applyBorder="1" applyAlignment="1">
      <alignment horizontal="center"/>
    </xf>
    <xf numFmtId="43" fontId="11" fillId="0" borderId="135" xfId="2" applyFont="1" applyBorder="1"/>
    <xf numFmtId="2" fontId="11" fillId="0" borderId="123" xfId="11" applyNumberFormat="1" applyFont="1" applyBorder="1" applyAlignment="1">
      <alignment vertical="center"/>
    </xf>
    <xf numFmtId="165" fontId="11" fillId="0" borderId="152" xfId="8" applyNumberFormat="1" applyFont="1" applyFill="1" applyBorder="1" applyAlignment="1">
      <alignment vertical="center"/>
    </xf>
    <xf numFmtId="2" fontId="11" fillId="0" borderId="132" xfId="11" applyNumberFormat="1" applyFont="1" applyBorder="1" applyAlignment="1">
      <alignment horizontal="right" vertical="center"/>
    </xf>
    <xf numFmtId="43" fontId="11" fillId="0" borderId="126" xfId="2" applyFont="1" applyBorder="1" applyAlignment="1">
      <alignment horizontal="right" vertical="center"/>
    </xf>
    <xf numFmtId="10" fontId="10" fillId="0" borderId="90" xfId="0" applyNumberFormat="1" applyFont="1" applyBorder="1" applyAlignment="1">
      <alignment horizontal="center" vertical="top"/>
    </xf>
    <xf numFmtId="10" fontId="10" fillId="0" borderId="16" xfId="0" applyNumberFormat="1" applyFont="1" applyBorder="1" applyAlignment="1">
      <alignment horizontal="center" vertical="top"/>
    </xf>
    <xf numFmtId="10" fontId="10" fillId="0" borderId="33" xfId="0" applyNumberFormat="1" applyFont="1" applyBorder="1" applyAlignment="1">
      <alignment horizontal="center" vertical="top"/>
    </xf>
    <xf numFmtId="10" fontId="10" fillId="0" borderId="34" xfId="0" applyNumberFormat="1" applyFont="1" applyBorder="1" applyAlignment="1">
      <alignment horizontal="center" vertical="top"/>
    </xf>
    <xf numFmtId="167" fontId="10" fillId="0" borderId="0" xfId="0" applyNumberFormat="1" applyFont="1" applyAlignment="1">
      <alignment horizontal="center" vertical="top" wrapText="1"/>
    </xf>
    <xf numFmtId="10" fontId="10" fillId="0" borderId="2" xfId="11" applyNumberFormat="1" applyFont="1" applyBorder="1" applyAlignment="1">
      <alignment horizontal="center" vertical="center"/>
    </xf>
    <xf numFmtId="10" fontId="10" fillId="0" borderId="6" xfId="11" applyNumberFormat="1" applyFont="1" applyBorder="1" applyAlignment="1">
      <alignment horizontal="center" vertical="center"/>
    </xf>
    <xf numFmtId="10" fontId="10" fillId="0" borderId="5" xfId="11" applyNumberFormat="1" applyFont="1" applyBorder="1" applyAlignment="1">
      <alignment horizontal="center" vertical="center"/>
    </xf>
    <xf numFmtId="10" fontId="10" fillId="0" borderId="2" xfId="11" applyNumberFormat="1" applyFont="1" applyBorder="1" applyAlignment="1">
      <alignment horizontal="center" vertical="top"/>
    </xf>
    <xf numFmtId="10" fontId="10" fillId="0" borderId="6" xfId="11" applyNumberFormat="1" applyFont="1" applyBorder="1" applyAlignment="1">
      <alignment horizontal="center" vertical="top"/>
    </xf>
    <xf numFmtId="10" fontId="10" fillId="0" borderId="5" xfId="11" applyNumberFormat="1" applyFont="1" applyBorder="1" applyAlignment="1">
      <alignment horizontal="center" vertical="top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vertical="top" wrapText="1"/>
    </xf>
    <xf numFmtId="10" fontId="10" fillId="0" borderId="4" xfId="0" applyNumberFormat="1" applyFont="1" applyBorder="1" applyAlignment="1">
      <alignment horizontal="center" vertical="center"/>
    </xf>
    <xf numFmtId="10" fontId="10" fillId="0" borderId="140" xfId="0" applyNumberFormat="1" applyFont="1" applyBorder="1" applyAlignment="1">
      <alignment horizontal="center" vertical="center"/>
    </xf>
    <xf numFmtId="10" fontId="10" fillId="3" borderId="141" xfId="0" applyNumberFormat="1" applyFont="1" applyFill="1" applyBorder="1" applyAlignment="1">
      <alignment horizontal="center" vertical="center"/>
    </xf>
    <xf numFmtId="10" fontId="10" fillId="3" borderId="133" xfId="0" applyNumberFormat="1" applyFont="1" applyFill="1" applyBorder="1" applyAlignment="1">
      <alignment horizontal="center" vertical="center"/>
    </xf>
    <xf numFmtId="0" fontId="24" fillId="0" borderId="37" xfId="11" applyFont="1" applyBorder="1" applyAlignment="1">
      <alignment horizontal="center" vertical="center" wrapText="1"/>
    </xf>
    <xf numFmtId="0" fontId="24" fillId="0" borderId="11" xfId="11" applyFont="1" applyBorder="1" applyAlignment="1">
      <alignment horizontal="center" vertical="center" wrapText="1"/>
    </xf>
    <xf numFmtId="40" fontId="24" fillId="0" borderId="102" xfId="11" applyNumberFormat="1" applyFont="1" applyBorder="1" applyAlignment="1">
      <alignment horizontal="center" vertical="center" wrapText="1"/>
    </xf>
    <xf numFmtId="40" fontId="24" fillId="0" borderId="71" xfId="11" applyNumberFormat="1" applyFont="1" applyBorder="1" applyAlignment="1">
      <alignment horizontal="center" vertical="center" wrapText="1"/>
    </xf>
    <xf numFmtId="40" fontId="24" fillId="0" borderId="66" xfId="11" applyNumberFormat="1" applyFont="1" applyBorder="1" applyAlignment="1">
      <alignment horizontal="center" vertical="center" wrapText="1"/>
    </xf>
    <xf numFmtId="0" fontId="24" fillId="0" borderId="102" xfId="11" applyFont="1" applyBorder="1" applyAlignment="1">
      <alignment horizontal="center" vertical="center" wrapText="1"/>
    </xf>
    <xf numFmtId="0" fontId="24" fillId="0" borderId="71" xfId="11" applyFont="1" applyBorder="1" applyAlignment="1">
      <alignment horizontal="center" vertical="center" wrapText="1"/>
    </xf>
    <xf numFmtId="0" fontId="24" fillId="0" borderId="66" xfId="11" applyFont="1" applyBorder="1" applyAlignment="1">
      <alignment horizontal="center" vertical="center" wrapText="1"/>
    </xf>
    <xf numFmtId="0" fontId="10" fillId="2" borderId="140" xfId="0" applyFont="1" applyFill="1" applyBorder="1" applyAlignment="1">
      <alignment horizontal="center"/>
    </xf>
    <xf numFmtId="0" fontId="10" fillId="2" borderId="141" xfId="0" applyFont="1" applyFill="1" applyBorder="1" applyAlignment="1">
      <alignment horizontal="center"/>
    </xf>
    <xf numFmtId="0" fontId="10" fillId="2" borderId="129" xfId="0" applyFont="1" applyFill="1" applyBorder="1" applyAlignment="1">
      <alignment horizontal="center"/>
    </xf>
    <xf numFmtId="0" fontId="10" fillId="2" borderId="133" xfId="0" applyFont="1" applyFill="1" applyBorder="1" applyAlignment="1">
      <alignment horizontal="center"/>
    </xf>
    <xf numFmtId="0" fontId="10" fillId="2" borderId="95" xfId="0" applyFont="1" applyFill="1" applyBorder="1" applyAlignment="1">
      <alignment horizontal="center"/>
    </xf>
    <xf numFmtId="0" fontId="10" fillId="5" borderId="140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24">
    <cellStyle name="Comma" xfId="2" builtinId="3"/>
    <cellStyle name="Comma 2" xfId="7" xr:uid="{00000000-0005-0000-0000-000001000000}"/>
    <cellStyle name="Currency" xfId="17" builtinId="4"/>
    <cellStyle name="Currency 2 2" xfId="9" xr:uid="{00000000-0005-0000-0000-000003000000}"/>
    <cellStyle name="Hyperlink" xfId="23" builtinId="8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3" xr:uid="{00000000-0005-0000-0000-000008000000}"/>
    <cellStyle name="Normal 2 2 2 2" xfId="21" xr:uid="{00000000-0005-0000-0000-000009000000}"/>
    <cellStyle name="Normal 2 2 3" xfId="19" xr:uid="{00000000-0005-0000-0000-00000A000000}"/>
    <cellStyle name="Normal 2 3" xfId="11" xr:uid="{00000000-0005-0000-0000-00000B000000}"/>
    <cellStyle name="Normal 2 3 4" xfId="16" xr:uid="{00000000-0005-0000-0000-00000C000000}"/>
    <cellStyle name="Normal 2 4" xfId="12" xr:uid="{00000000-0005-0000-0000-00000D000000}"/>
    <cellStyle name="Normal 2 4 2" xfId="20" xr:uid="{00000000-0005-0000-0000-00000E000000}"/>
    <cellStyle name="Normal 2 5" xfId="14" xr:uid="{00000000-0005-0000-0000-00000F000000}"/>
    <cellStyle name="Normal 2 5 2" xfId="22" xr:uid="{00000000-0005-0000-0000-000010000000}"/>
    <cellStyle name="Normal 2 6" xfId="18" xr:uid="{00000000-0005-0000-0000-000011000000}"/>
    <cellStyle name="Normal 3" xfId="5" xr:uid="{00000000-0005-0000-0000-000012000000}"/>
    <cellStyle name="Normal 4" xfId="15" xr:uid="{00000000-0005-0000-0000-000013000000}"/>
    <cellStyle name="Normal 5" xfId="4" xr:uid="{00000000-0005-0000-0000-000014000000}"/>
    <cellStyle name="Normal_fy0bdgt7" xfId="1" xr:uid="{00000000-0005-0000-0000-000015000000}"/>
    <cellStyle name="Percent" xfId="6" builtinId="5"/>
    <cellStyle name="Percent 4" xfId="8" xr:uid="{00000000-0005-0000-0000-000017000000}"/>
  </cellStyles>
  <dxfs count="5">
    <dxf>
      <font>
        <strike val="0"/>
        <color theme="5"/>
      </font>
    </dxf>
    <dxf>
      <font>
        <strike val="0"/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43E3A7-0E17-4F74-A918-6FE36DB3ECFA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3A2B41-4341-424C-95BA-97DE1C49569B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A4A48A-6A52-4688-B29C-E835B310971C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4D49A8D-FF20-4C39-B6F3-8BA418688332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E4857FD-C3F9-488D-8859-139FA6E86A26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F59BC44-FED3-43B1-A9B5-D8E1E62C2469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D53C30F-02BF-45A7-9119-1FE1D37DB883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203547E-3CB8-440E-ACE9-E56A3E79BB42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88C56FB-FDC8-477A-94DE-711623B6BE47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008DEBD-C1E2-4A9B-8D33-AAE205E0BA2C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AF788B5-F39E-404F-A60D-2D942568E0B7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ABA8FD4-15A4-409B-AB41-03B9043E3B1A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89D45D9-6B3B-4C5D-AFE8-63568D994D79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9164FEF-4222-483E-8850-EA7826813C41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40C087F-722A-41D1-9170-397DBDD01C2E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CC38245-CC49-489E-A3F7-61FEA7D5F6CD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1684D25D-75D3-49C3-8008-E887CD4C06D1}"/>
            </a:ext>
          </a:extLst>
        </xdr:cNvPr>
        <xdr:cNvSpPr txBox="1"/>
      </xdr:nvSpPr>
      <xdr:spPr>
        <a:xfrm>
          <a:off x="12192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96FBECBF-2DE2-4822-B21F-81993103FE74}"/>
            </a:ext>
          </a:extLst>
        </xdr:cNvPr>
        <xdr:cNvSpPr txBox="1"/>
      </xdr:nvSpPr>
      <xdr:spPr>
        <a:xfrm>
          <a:off x="12192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7AAB6CD7-67C5-485D-A0C4-9F011CD52351}"/>
            </a:ext>
          </a:extLst>
        </xdr:cNvPr>
        <xdr:cNvSpPr txBox="1"/>
      </xdr:nvSpPr>
      <xdr:spPr>
        <a:xfrm>
          <a:off x="12192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A0C9D4EB-1CBD-4215-87E1-38E93BBAC933}"/>
            </a:ext>
          </a:extLst>
        </xdr:cNvPr>
        <xdr:cNvSpPr txBox="1"/>
      </xdr:nvSpPr>
      <xdr:spPr>
        <a:xfrm>
          <a:off x="12192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93E74D4-BA7D-481C-8A1A-3B007A5D2F07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56E09A7-FB29-4744-A5E9-9CC292593EC1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3169D50-4A9C-41B8-9BFF-2908EB0DC73C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1E50083-C727-473E-BBC7-F23D1F2A5838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84CDABD5-E90B-4105-8C6E-162F4BB7411C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C8600331-3312-4FE5-8994-7A989A858E29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18D26E0-9F52-4B32-B35F-B2342FEFE129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1A655740-BDC9-4CA9-8755-4BF50B635338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2AE4605-DC67-44FC-AC5C-C87E648AE123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48128EE-8B39-41F1-A241-32F6FF101679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6E941B50-9FA7-4C4E-A01E-C1F31993D341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E0FE1180-C42B-4D2E-8F50-BE41DA67452B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26361AAD-B7EB-4D53-A50E-70D65E73FFAF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93E90ABD-117B-4705-8DA0-3451B3F502A4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85D42806-D95E-4F38-B342-44D5DA708783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E57C949C-06AF-4F20-86F4-3AF7C7FCBC30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9F65E451-F7C6-4516-B31A-6105402852A5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9DF1CADC-9512-4EBB-87F8-0E2400FC1855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B53F40E3-6AAE-49DE-BABF-37B5FBB64343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E3C5641A-DB2A-40BA-8DF9-F63A6E38FF5A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39057FCF-D529-4CF2-938E-4BD44D119C08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AE9B781-F3E0-42D5-B0CC-D7EA58554D6D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85A7F13-7D3E-4B81-82BB-804CECF1F452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465EA586-0365-4FF5-98E9-C41D4C54369F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D1E3E6FE-30F8-4A5C-8528-8CD43D938C91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5ADA6308-8627-408F-9911-FFE7D9416286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AA52B927-C569-49C2-803F-AE037D21D71E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16CB0AD6-9B23-44D7-96E3-7478D336720B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D078885A-2E0B-4D61-8375-0997B20FD9E7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A2D337F4-8D3B-4890-A8F7-4E1F484B2AB3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B71F55A2-A34D-4779-82BC-2905B6746DF7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5041ACE0-9818-4452-B5CF-E83860182CBC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FB0FAEC9-B841-44F7-A436-AF8D9EACE207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B4C24341-EE2F-4BBB-A1D3-3193A42C95DF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D7F8EBAC-C38A-46BF-888C-A43496B8FF87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1924C5F0-BF7A-41A9-94E8-0378C7F81FCC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00F5142-5DB6-4DE9-B6C5-C4D4282706FC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19BAC2E1-496E-40BE-AFC5-0F13B80345E8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64E96737-551E-4CD8-A28F-2758C9E388A1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51B6FC60-726F-4C6A-A6ED-6BFFCF7AE56B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91958181-A46B-4E8F-94B4-CEE0AF8D8E75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39883946-5DDC-4906-916C-0D9E2B63B235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8ECA4E11-C039-4B8D-9C27-3D0521BF5663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A27FF129-A28F-4E6D-A2AF-1422342A8D9B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E8F8FA21-DC05-40DD-BC96-3B45E60054D2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268D837A-9DC0-4A66-9697-BAF66A99D9C1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B532885D-69B8-40AB-89ED-4C75952D9E37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5639D64-2CE4-4890-B61E-0CBB340FBA44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6E990F45-5DFA-4E32-91D6-4396EA748534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E11990EB-99CA-41ED-B001-E112F7D816C8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71F622B1-813F-4B8B-85CC-807D85467324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DF96734D-FD55-45DD-ADA7-A8C00BD633B3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AAA36248-64E6-485D-A5AE-44103AC012BF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AB6C3AC0-9D6E-4314-BDCB-BC9718F9AEF3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9F256873-0E95-42B5-A946-58D863DB2337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8305CF59-7B71-4AAB-87C1-7766B3A1A4CC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8868D68A-DBCF-44B7-9FCF-7A676C6E0F1B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611F194B-0830-48AD-8C51-DC0C4206EE2F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C54375D7-39EA-482D-A9C3-0BD47F0B756A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5ACF0026-B386-45AE-8D27-232ACEFAF21A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C6AB3AB7-E54A-43E5-9811-EA7B206FC15C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255345FB-A316-4467-AA58-C192BA19031E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A814BE87-65E7-4FEF-A2AF-ED4B7EEF45A8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F984EA64-0C23-4237-95C5-F98CA119E97C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B4D912CE-5186-4E9D-BFE5-FCFD342FB038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F9C06083-ADB5-4CAB-827A-DD42D25FF1D4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28C0EE0E-CD2F-45C5-81FF-619EC4A0FABF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8852D8C2-0106-4AB4-8350-7799AF58E43B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EF464FA1-C051-4412-B868-143CFB2E99A7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4B4CEADF-2B72-42DC-8288-87577DB8AF5E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2A651FBC-B346-4317-9C7D-0408F38C1B41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47964DD2-7413-4FA2-AB74-E766337A4496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7FE9805F-5511-4BD0-B471-9D9C7B9EAACE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1702E4C8-C361-472C-BB59-724F5D104275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198133C5-5A6B-417F-8A96-D8F8B06983D8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6A28FC76-27EA-4959-9B4E-5E67AEA3D4B1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39B40D7F-16FC-4A7B-BF80-DB574EFC86EE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DE78699A-DBEE-4468-A8F1-790BF3BD2F57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28FA4723-3B30-4521-B4A4-51508190B336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A11A1317-57ED-46AF-A242-29D4234BDA3B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AF5083FF-B34E-4343-B4C7-408CADC49C0B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89DDDB92-B200-4BDA-BA05-BBA12D9F54FD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2066B2DB-E8CC-4357-9EC2-A2E00798212E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5EBC71B4-70ED-483E-B4CB-07782682A487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A417DFCA-C46C-4502-8DDA-7FD3589B87E7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5A703267-1780-4CC5-82A2-DB65389313A3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7C4BE8B4-FBF5-4292-8483-AA8774319396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C168747-01EE-4BF4-81E8-5F0C73022D4E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ABD74C2B-8EDE-434E-8A90-4F76A268373B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51166C56-650D-48E0-AEC0-E7C49FF703F9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CDAC7DD4-CD47-43F0-BFEC-B3E8A016EA4E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BD7D9A6D-1135-4FB0-9DF2-E8EE4771C498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79862348-2765-4AF6-A1B2-B2B1F6860539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2A842E03-0BEC-492E-AB6F-C76765A39E4D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70394E8E-EE79-4D57-A70D-C016F2AF98B5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9D380A0-CA4F-44A7-9D02-DA2E6B386FA1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6179E419-B9EF-47E1-9BC4-1C47E21B61B2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3BC0C165-D41C-4A6F-8A4B-B16FBF04A144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8713FE0-B16C-49FE-BC3E-0B611AD7EFF1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A02D7791-FC78-46EA-B1C4-722D4DD92F81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6A425021-B445-4B8A-8DE8-F22C0B943E40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D6BA94FE-9042-456D-A2CA-0D74E33C9D1E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1FDEEB37-08EA-41BD-8A5D-5AF8ECC323A8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4890B0B3-FB47-4814-872C-FC2A94D7FF10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5C1EA426-BBCA-4FA9-A68D-7D5687C2F894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A51F2F0F-56F2-4C48-B69E-E81A34C4FC79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602BF8B3-1BD0-41DC-9024-7943F49BD8D8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54FE0BF9-73E7-4805-8F75-352B33B61857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1B80FFB7-5908-4FFE-80CA-C7AC9A171546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77698A18-B289-4289-B82A-B8EB7F3B9417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A1331FBA-3150-429C-8B6B-F701F3A84C99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A35B318D-96E7-4233-922E-BA4E797B7768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314DC426-1818-4E04-A782-DDBEBD45A126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34327F22-2C6F-4144-B5A3-F1230317AD21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E661978B-3207-4C47-81A9-BE6CA101F9D3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EF1DEB5A-F644-4AE9-AB01-1447A1E5A803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6D9A08DA-28FF-47CE-A7FD-2B8E9014D6B4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6B41EB77-8448-45B8-992E-CD9C2C5D7216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16807393-DB26-478A-9CB7-EDBDA66DD9BE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DA78D606-8223-4323-8AEC-1AC6214EFE90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7B9610B3-890E-425B-9419-4D3C9617CDED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E37B1569-0C96-426B-A9AE-555FE175CE03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77D67555-F8C4-4AE8-9404-C0930C238708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776B574F-DB7A-46FF-BA43-CD9216096323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880F6A24-D0C2-4AAE-BD4F-1F1BE794487C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9E7EC017-749F-4D49-AD51-17F44D90C706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7199F0A3-C1C4-45E1-91FB-C9A8EE4ECC74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39575C6E-6564-44E7-99DF-A72647F94C3B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57E74008-20E6-4AED-8385-A5016BF0C4AE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834AE3E7-57A4-490A-840D-D639E550065B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AEBDE632-A468-412F-BAD0-28876F64F9F5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4941AA47-D4BB-478C-BD2C-31EFC00A6996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C35BBD56-480E-4236-A3F4-BBBFE325B891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7B7F36DF-D6C1-4DA6-BCA7-EB571AEF2CF2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3FB6EAE7-980C-4977-ACDA-F9A6B6F565F1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ABC172E-B3D2-4442-A65F-4A3FC5AAA695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87151E43-D8DB-479A-94D5-7E334EC18DC1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EA5BF887-479A-4384-803B-D6960FBA5CE4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CC69A8DB-DB58-41D0-A24A-A8663DC056C9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1A396D1-3FB9-4930-A942-27473078A812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6A04E77E-806A-4866-9A56-B48938041199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774FEE1E-C9E0-4D16-B640-E73776EF3BED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9C3FE1AE-B06C-44FE-950C-A75EC593812F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6EE2F843-5920-414E-84A8-24E604F81812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5210958E-576D-4EC7-93AE-833EAC236CF0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EBA98548-5769-4E34-B4B1-11EBC3A63A8A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E1D7AEE8-F870-401A-9D1B-EFA060151AA6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8EF6A0C7-CDF0-4CBE-B30A-FABC8A82E72E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F663F561-0FAF-40DF-B473-A40E7595AB90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E86DF6C-8A80-4FF1-968E-08FCC9DB681A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3D5618C0-38E6-4F50-852C-24C011C90E71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956F96AD-9FC6-4215-99DB-35222C7111F4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A1E23B52-5D9C-4487-BF20-DF41B716D297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939DA852-8F5A-4D69-9FBE-01C1D6A882ED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80B8AD33-4879-42D8-A874-1D9282954D25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2B9DCB3-4F3E-498C-B881-D319F9ADB032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A8B19DEB-56A6-4844-95AB-0B44482B6DC2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D4B55379-A45E-439F-A025-2EDC6105FF39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66E35CFB-EDB9-435B-AFEC-A362DD1B2F77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3B7BDDE3-1916-4C52-8B87-AEC6EF7EE20C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ECB34909-25FF-4A11-86C9-0F4E634786C0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F74CB416-1926-4F62-A82E-F8A433F6AF4C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DD454307-03CA-41C0-9925-7E10F8978400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29FC9784-E619-4DA2-9D26-D1AE558FA491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5B409690-7995-4A1C-B762-E2AC16C71B8C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F907AACB-AA4B-4550-B632-17B474167949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9050A482-C288-4744-A16A-44B513A0414C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D66D41D5-2DAB-4377-B872-9C84908A5047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2F3D3136-C671-409B-A646-D2A9059660C6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8237693F-2DC8-4602-8223-3172BA56F368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31A021F-C2F5-4F3E-9044-43BFE4EC2074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9569534-9E99-4D10-A4DD-42A7DF3E8BEB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A6DAFF1F-B4D0-4570-9FF0-F57490CF9348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895A449D-36EE-4C24-BF72-A452CBB8EE3B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25EA0468-0FD1-42E5-A12D-E408C4385ACD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B113AF34-9906-4D9D-8230-06CB849E3198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40D7481A-36DD-485E-92D2-762887153D88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64837784-B349-4FBB-A43B-66E8092DE9F4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3B6155CC-10F9-4F4A-BDC0-3F91384D3ECA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507A9F6A-8185-4B7D-8026-CDB1AEFDC3CD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6E47A1F-202D-4FB7-B829-13F54708E649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785A9691-FB0D-4445-AC73-0A67933DA3D4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1BEC6089-AEFB-4EBC-B004-0375971946F2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ACBD90B2-6461-4196-82C9-B2AA1B2F4769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AE7C39AE-E7E3-483E-8310-B2A6410369F2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7EEB1E91-755C-48BE-A1B1-0113AF62F364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424D57D1-8012-440B-A856-64EA33984011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91EA8970-7B9F-41DC-B435-5E3207341DE3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F55138D0-7785-4695-A062-2363AB058E45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B024AB23-ECE1-4564-830D-D50DAFFD006B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95740E10-0D94-461E-A62F-78C857C07994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C39EDA9D-7BF2-44C1-A24C-5AA74C0BA124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8D5B3984-35CA-43DF-8E6A-988B0A266F42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4AD7F7C2-C2A1-4126-8021-ABE16613CF48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62937024-8784-46B5-873F-6597D2273AE6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915C9C7F-F608-4CDA-BFC1-A3CF2ABD97C3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52DFB549-709B-466F-83CA-99DF097BDCE3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88BDD6B5-EF6F-4B44-9FD6-5ECC240C5324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EDF2476E-14C3-4D78-807A-27BFE8FC444D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2F4AEDA-8084-4E54-B5F8-EDBFE9D20B02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C5A27FB3-310A-446B-8E42-C921010C9D87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A1824176-CFA1-4C2E-893D-726135E7BB65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5FF08812-14D6-4133-8949-7107F6D1B355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A93D1B37-E37B-402F-A43D-F14599276BEA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D6D63E1-B7CE-4672-871D-961910655A8A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CD5E2A01-839B-4B4C-BAF6-4DFDFCFDA96B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572A5974-CB1B-45BE-B3C0-3B3E70A5B995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BDE77F06-4E4F-4531-88F8-C191E5045122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EF064955-79D6-4C8A-B72B-CD2C8A1FFD86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50930E07-9726-4AED-BDEC-6B640E38E0E8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6304CFB6-3A7B-4A32-A969-4503C7DE3183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21614467-1AAF-4AC8-B754-73597D4671DE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578D5029-1136-465C-A63B-6CF30B54662F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D1592803-72C5-4A63-97C4-ECC7EB288886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BB26325F-C574-4477-8720-5A4B42CE2F2D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692B5B3C-7D0A-4C68-8019-F2A488854CCC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330FF136-81EB-4913-B70C-C6C9BE619920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771B02C9-1207-4390-A1AF-B81A95B7A0BC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90FE951B-F522-4A6F-B981-9344DC236F7F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79D9A7CF-EDB2-4F31-96A0-74EBC04B6A51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4B8EFED2-8142-4218-A785-759BE2CCD2A0}"/>
            </a:ext>
          </a:extLst>
        </xdr:cNvPr>
        <xdr:cNvSpPr txBox="1"/>
      </xdr:nvSpPr>
      <xdr:spPr>
        <a:xfrm>
          <a:off x="12192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EDDD9A62-61BE-4DF3-92D8-415F96ACD273}"/>
            </a:ext>
          </a:extLst>
        </xdr:cNvPr>
        <xdr:cNvSpPr txBox="1"/>
      </xdr:nvSpPr>
      <xdr:spPr>
        <a:xfrm>
          <a:off x="12192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387D0BA7-E8BC-46AE-9C37-1168DE3A8F20}"/>
            </a:ext>
          </a:extLst>
        </xdr:cNvPr>
        <xdr:cNvSpPr txBox="1"/>
      </xdr:nvSpPr>
      <xdr:spPr>
        <a:xfrm>
          <a:off x="12192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1DCD44D3-4E29-4647-9C34-A080D6576C05}"/>
            </a:ext>
          </a:extLst>
        </xdr:cNvPr>
        <xdr:cNvSpPr txBox="1"/>
      </xdr:nvSpPr>
      <xdr:spPr>
        <a:xfrm>
          <a:off x="12192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21B54699-3C3A-4A43-AAEA-F0F53F0FB279}"/>
            </a:ext>
          </a:extLst>
        </xdr:cNvPr>
        <xdr:cNvSpPr txBox="1"/>
      </xdr:nvSpPr>
      <xdr:spPr>
        <a:xfrm>
          <a:off x="12192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F138777E-9A3A-475C-BA08-93255477842B}"/>
            </a:ext>
          </a:extLst>
        </xdr:cNvPr>
        <xdr:cNvSpPr txBox="1"/>
      </xdr:nvSpPr>
      <xdr:spPr>
        <a:xfrm>
          <a:off x="12192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1BAD6683-8556-4530-8D1D-65A368B2A9E7}"/>
            </a:ext>
          </a:extLst>
        </xdr:cNvPr>
        <xdr:cNvSpPr txBox="1"/>
      </xdr:nvSpPr>
      <xdr:spPr>
        <a:xfrm>
          <a:off x="12192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CF25CF2A-ED82-41E8-BAA2-B0F2C864CB6D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8BA45ACC-4A91-4A49-94C4-0CE69B5523DA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E5FEDAE-A049-4C09-8C72-12258A41FBC7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702D2563-60D5-45D0-99C6-949F186EDE84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FA6ACB3F-71DD-46A9-9061-8E0A39E9EE50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973B91B5-BB11-47BD-BB99-D6C9F6ECC614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F979046B-9468-45A5-BE24-368377465191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78E209EC-CEBA-40E0-96F6-0CEC10B8540B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6A49676E-9412-4130-B3D2-EF9705245B64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2466DAE0-023C-4C67-A760-04360E1C5B44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E1C85A0C-9019-481C-9B95-AC603FD67E2C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1F95DEED-4CE5-4FB0-82B1-B81C43F3F4D6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2AC019F4-1511-46C1-9670-FE2D7A777FC9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F06ECE80-4DA4-40CF-9848-F376FD8B6F81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F6F15468-1F22-4D98-B510-953913759A5D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84A5C921-6A3A-47BA-B3D7-743D75E08059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12E9ED2A-43C5-4A8D-A7C8-88A5DF358E3E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68CF969-B23E-4193-97F5-D851D184DD7B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6F844061-0783-48D3-8846-64863F5E433B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D43E70EC-004F-47F7-900C-AD7B7B8C37F5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76C473EC-B7C2-4A13-BC9A-EA38FB125CE3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5C778B26-42DF-4EE5-A7C5-45CB234328C6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146B055F-4867-48F6-A513-BEAF59836405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2D438CED-42DC-41C1-A5F3-F227F24704EE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A6138818-E806-4C24-AD36-BAC78A4AD016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DF27224F-8D74-4A07-8116-CF6DD8C6DC62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196F6A7E-1A44-49B8-BB0B-FE0A5DBD4D23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EFD743A7-666B-4CED-88F9-B2DFB65496B5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6C05DF92-D352-4EA0-8546-D3E906B2EDF1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CEE71E49-9115-4777-AA8B-C28BC97BA6E9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4F47AF14-2DD6-4072-81DB-ACFB8685E443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9CEFA71C-28B7-4F67-8FB3-42048EF5A119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CBDDEF1C-28D8-4787-BB9D-71CE2547B649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30550249-10BF-481D-BCD4-12400C482A23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F41539F6-5069-4708-93B7-4CD309DE6274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223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4C81D800-D63F-4B6C-9A7A-C71DA7534AF7}"/>
            </a:ext>
          </a:extLst>
        </xdr:cNvPr>
        <xdr:cNvSpPr txBox="1"/>
      </xdr:nvSpPr>
      <xdr:spPr>
        <a:xfrm>
          <a:off x="609600" y="3335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223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D433A75F-6595-4519-9EA9-D5B11C517019}"/>
            </a:ext>
          </a:extLst>
        </xdr:cNvPr>
        <xdr:cNvSpPr txBox="1"/>
      </xdr:nvSpPr>
      <xdr:spPr>
        <a:xfrm>
          <a:off x="609600" y="3335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223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4D8C02CA-7627-4A15-86BB-E858E7840CFD}"/>
            </a:ext>
          </a:extLst>
        </xdr:cNvPr>
        <xdr:cNvSpPr txBox="1"/>
      </xdr:nvSpPr>
      <xdr:spPr>
        <a:xfrm>
          <a:off x="609600" y="3335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223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40E4B2B2-AA75-41EE-89CD-FB7E854378B3}"/>
            </a:ext>
          </a:extLst>
        </xdr:cNvPr>
        <xdr:cNvSpPr txBox="1"/>
      </xdr:nvSpPr>
      <xdr:spPr>
        <a:xfrm>
          <a:off x="609600" y="3335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65FDD0C5-B363-4E97-A4E4-64DDBFF0A82D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59B52459-6A19-4512-B11F-2245E5CD9E39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7D8A9230-9C0A-4C6B-817B-D829B21F95F2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34C0D031-87EC-43F6-95CD-85BCC9B2F5EF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E6F50F62-2A92-40E8-B3CF-0A993E04DA8D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D046F6E9-52D2-4882-A870-19E2E757B4BA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372F2B3D-1AE0-4B7B-8773-2035179BF2C5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B2F1EA4F-2A27-4822-BB18-8D76BB9EB91E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3048A970-FEE7-4111-AC71-565FAAD12B48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DF291828-D431-44A6-B925-A9499A14540A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AC917D1B-B03D-4BB6-9B84-24024D78646C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B9DEF8E2-2751-4AE4-82E1-5602C01E77C3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76635760-FDA9-459D-B4BB-E09B4F27F086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E2FF3DFC-CE52-4932-80E3-D4BA83E330B9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D056D0A5-8AE3-4C14-BF3D-417B5623CF12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796B2049-6C11-4977-89E4-855117A2F16E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4F7F253C-0BFD-4A0E-B1AD-0C7F5EB90866}"/>
            </a:ext>
          </a:extLst>
        </xdr:cNvPr>
        <xdr:cNvSpPr txBox="1"/>
      </xdr:nvSpPr>
      <xdr:spPr>
        <a:xfrm>
          <a:off x="12192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DF9C51D7-251F-4B16-8E43-759FDBA4BDD0}"/>
            </a:ext>
          </a:extLst>
        </xdr:cNvPr>
        <xdr:cNvSpPr txBox="1"/>
      </xdr:nvSpPr>
      <xdr:spPr>
        <a:xfrm>
          <a:off x="12192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8665C799-D9CB-4452-8568-F7DEB416C456}"/>
            </a:ext>
          </a:extLst>
        </xdr:cNvPr>
        <xdr:cNvSpPr txBox="1"/>
      </xdr:nvSpPr>
      <xdr:spPr>
        <a:xfrm>
          <a:off x="12192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64569875-019A-4897-BE60-B8F0DA6464BB}"/>
            </a:ext>
          </a:extLst>
        </xdr:cNvPr>
        <xdr:cNvSpPr txBox="1"/>
      </xdr:nvSpPr>
      <xdr:spPr>
        <a:xfrm>
          <a:off x="12192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AB4ADCC8-7A4B-4CBD-AABF-100281B55140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C052544C-7CC8-4EE3-AC32-8C41416747F9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5AA48738-86A7-493E-88B3-E8272BB81833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38840BAF-4E22-40DD-94B6-9A2EFB36C769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54329881-50E0-46AC-A776-F71660FDDD62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AED3353B-8FA2-4714-8604-1C4B8F81A535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9F8B926C-6346-4D6B-A416-85B1788C8201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1151FDB8-AE8D-4038-8562-1748AE3BC34D}"/>
            </a:ext>
          </a:extLst>
        </xdr:cNvPr>
        <xdr:cNvSpPr txBox="1"/>
      </xdr:nvSpPr>
      <xdr:spPr>
        <a:xfrm>
          <a:off x="2438400" y="2655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A9C521D1-97CB-44BC-89F2-09B7CA111090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B5D033EC-3188-4BBD-8F71-A1D33FDF8530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98D16C33-3C4D-4379-A630-FA025AEDEB9D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456F628-88B5-4A08-AAC4-0EA76494BC6D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E13287BB-AE8D-4250-985E-2D391EE4616F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A4965802-5874-47E4-B0ED-4E91B83AB3F9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CA1324A1-4FF6-43A4-9EF0-B26EC1DA0CBC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28FC21DF-4A86-4C16-8158-3BAEBA590499}"/>
            </a:ext>
          </a:extLst>
        </xdr:cNvPr>
        <xdr:cNvSpPr txBox="1"/>
      </xdr:nvSpPr>
      <xdr:spPr>
        <a:xfrm>
          <a:off x="2438400" y="306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8BC45059-2951-4271-BAC1-BBD77D78E856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4A2EBE3-FCDB-424F-AFA4-115BF568EBA1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B4D7DD1D-C895-46D5-800A-5E551311748E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3F8523D2-4C3C-4BD9-A435-3ACAA99FEA21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8BA9F8A9-6073-4E41-87A8-28C389943F4D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3D33268-BE84-49BA-9A00-E9C06C5F51ED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3905D43D-479F-4530-BFED-B29727C4D99D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7AFB6647-683A-4865-885A-87425CFC1FF8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8F2BA5D7-63A0-4BB9-AA27-3E73CF0FDE48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5CC3C444-09B9-4EE9-BA89-D039FE59BF4E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D9DCB6AF-8892-4AED-A598-C864D26E8260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52CE9C9C-2674-4ABE-855F-1C6D71AF7EE9}"/>
            </a:ext>
          </a:extLst>
        </xdr:cNvPr>
        <xdr:cNvSpPr txBox="1"/>
      </xdr:nvSpPr>
      <xdr:spPr>
        <a:xfrm>
          <a:off x="24384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486B01AB-71FA-4C65-B179-C785E47F0263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3F2B8AD7-E5BE-4FC9-8846-490CF3059871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16265FE-DFEE-47BA-AE0A-797960BF1B2C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26806705-966C-434B-8B42-295D27C98D6E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30AD608C-5307-4674-ADD1-67603E42340C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F56D6C2B-2BBE-4BA2-AA46-0E84656AF115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39209BB2-1805-485A-9422-3C73702A21AC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525857D0-12E5-4533-B6B7-5EBB08372718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312FDEC2-CEB2-4473-9ECB-12B9E82BAAB0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C11642EE-B378-4A44-B21B-10C4A8BD9D24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71ACD38C-0061-4FCE-8079-F30CF0EB3545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197CCE84-977A-4797-B23D-F503E5C6C6EE}"/>
            </a:ext>
          </a:extLst>
        </xdr:cNvPr>
        <xdr:cNvSpPr txBox="1"/>
      </xdr:nvSpPr>
      <xdr:spPr>
        <a:xfrm>
          <a:off x="24384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84EEE859-0825-419E-8C08-8580C0B2AA77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DE73C311-4FFF-4456-8E0B-5659A0A2B83B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A756561B-985A-49AE-8038-1997BB1D7F63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33DAB350-D3F0-4B06-84BD-E8F7BDEB862F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72AA042A-1678-4976-BBFE-D63AED88F1D0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5F0E7846-1C91-4C6A-B1F1-81CF6B363410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24C7D745-16F8-481E-8326-9E99B87788D0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EBA3E824-543D-441D-9D5A-D4FBB097C979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B5FEBE90-E75E-4F77-BC1E-447DE8270FC1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90DC23A6-2375-4240-A23A-7BD8001DE7D7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8CC2ED43-C83B-41BC-987E-7014B6669642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E68AD216-E576-47A1-A1FF-55B88CEA4DEA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259E1BFB-3BDB-4DBA-AB34-577FFB069019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5E46CE39-A57C-4A7A-AACF-686A908085C1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DBEF09FC-CEB8-4F8D-A9AB-DD2B0BAC223B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D90A1542-E825-4E61-BB47-B8A3923DEDF5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C4AEE38D-E1AA-4174-8B05-EF6900C2A49E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6094673C-D010-4DD6-93BD-6D191292805E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40F126C7-35BB-4B68-B58F-C6C9AA597FD3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B2D33981-B7AA-43E9-9AB2-AE22BD1503D2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E9814494-0248-4A2F-B4BD-8247768452D3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FCCD5A7A-B407-47A0-8BFF-CAF46C983752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ADABF474-561B-4E02-A599-D73A1E115872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5C5B5F74-0CA2-4BDF-8B5B-CD8E2221B641}"/>
            </a:ext>
          </a:extLst>
        </xdr:cNvPr>
        <xdr:cNvSpPr txBox="1"/>
      </xdr:nvSpPr>
      <xdr:spPr>
        <a:xfrm>
          <a:off x="24384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5A6658D0-880C-492D-B309-6BE3F5F1FA5E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FE50F07-74E7-407B-88D3-25C083D97DE1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D5CE0535-4FDB-445C-99F4-77EEEFFE2DF6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195FCE90-63D2-46EE-88AB-C21D1017E0D1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72ECAE05-9150-4093-BE5F-0F9E6379E61D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57AD961F-A09F-4BC5-9D9C-A6EF46B68CE0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37B38EDB-3B3E-4BFF-BBA1-8520B92F73E8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4272630D-D12E-42C1-BD8D-9429C76FF6F5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18279549-89B2-48D7-B938-B318F765790B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CACC2137-5D8F-423E-B8B5-2C5904C65B36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37E86081-BA78-4B5B-A030-DE63D75C2B4B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3B398685-7E44-4F8B-BB57-21469DC4E188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CBE137F5-B558-424F-9629-B2ECA67EFD31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10415579-2048-41A9-990C-C0DB5D448186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58852814-98C0-4BD1-9B8B-3C20B6603631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16C45195-1C68-44A4-97EE-F266D1811356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180CD3C0-21AD-4582-9E8C-C0243130CFD5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444590A-E20E-4C77-B92C-4E4C4C9EE3C2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B1AE4621-AD33-4F29-91C6-6DFD54DC4ACD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DC84F2E6-E0E8-4636-9F11-0A1E48012356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CA4970DE-DDD0-434F-B75A-2C156C4C104F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6E162A24-6F4F-4048-B649-1DFFEF50410F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B6C067A-BBC5-400C-8BFA-C01CC7028F5F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201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BF7C7603-ACAF-4353-8354-A43074576215}"/>
            </a:ext>
          </a:extLst>
        </xdr:cNvPr>
        <xdr:cNvSpPr txBox="1"/>
      </xdr:nvSpPr>
      <xdr:spPr>
        <a:xfrm>
          <a:off x="24384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AF9D33B1-90F5-4DA6-A201-23236826ADE6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8BAAAD66-A467-404A-8AE8-CBD4D374659F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B6AA5D32-CA26-4AE5-97CF-C3CE0DC16F3E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5B20F74C-23A3-42B8-8BD6-6D224E3D1104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580DD473-BFD0-455E-B2E0-A832B3023162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F20E6D4A-BC83-4B75-AB7E-CA13820F9DB5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6EF49F68-BEC4-4D9B-AA0C-B5B64C56847C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69266521-A902-49C3-85B6-03CA2AFA6A90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1E547187-18FC-4C3D-9016-6C70091DD347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D8D80A1-6492-436A-B0BC-2EF86EF7693A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D02FD624-A8E2-40FC-952D-A788C8628FC5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D070FA5E-CFF6-4DB2-85B0-149D8870FDC1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DC0D30C4-56D9-4F93-879D-6051B6D3AAC5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E6964D4C-5EF9-472A-B6DE-24F26B72F8CA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CDC8F4AA-967D-438F-BD56-95B839B2EB88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209A79AD-362F-4819-BAEB-612B7ED00434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5D3418FE-3F44-47F2-8D6F-E67B32715C02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68B3AF8E-1A4F-4A4A-AC7D-ADF65E4AFB4C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DE07DDEC-F2CB-41DE-8845-A73E1F249F02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B74D63A9-2B5D-45BF-88F1-50AC071EB7DB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A12FC0F2-0963-4859-8FA2-7CDE9ACF3D9C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F2545810-8664-4FC9-9ED6-806F9C0F6559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39D5FA92-8819-46CB-9EE0-0BCD512D2F47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202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9669DDB6-0403-48B8-8170-7274FA9AABDD}"/>
            </a:ext>
          </a:extLst>
        </xdr:cNvPr>
        <xdr:cNvSpPr txBox="1"/>
      </xdr:nvSpPr>
      <xdr:spPr>
        <a:xfrm>
          <a:off x="24384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25871461-64C5-4D27-8F05-993D4D387700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DCCBEAA3-8EC8-47E3-9A58-386D100408F1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D984ED20-F9DA-4C9F-B591-B101C43EB456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CCB5A8D-E0F9-4C85-B676-3FC207F3713E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AA93976F-2B1E-476D-B067-17EA528A449F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F0BCB9B7-D3B0-445D-8B8E-5ABDAD04CFD9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FAE3FA89-0EF1-4011-8D19-1344983BB87A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63900CB4-BCD6-480C-AC17-4FB457A40E08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C5A9448-3C39-4357-BC19-8AA39EAD20C5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33D1F93F-9902-4B6A-A033-68C1A3224D3C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B1B499B-3E44-4200-B216-948181025BD8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87783F83-EA41-446C-A8D6-E086841A5764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1DB30537-40ED-4F9B-AC5A-6BC0C091423B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ACF4AD61-E15D-406D-9F58-4ECA42B79F2D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3B14F0DB-82C1-4F6A-B23E-1034A9C8DFA4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BF667665-3B3B-46E2-8271-73CE4B33E542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54758EAE-EBBA-4699-A229-FE83B4126254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2727584D-2567-4AB4-8225-2F699E823568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40598FC2-04DB-4949-9CFD-64975DCC212B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32EDA8CE-150E-44FB-A752-A7BE1B5008DA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59A8852D-8BCB-47C5-87CA-E132095DDB04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8BB9814B-7DE9-41C8-91B2-8B3CF6040C03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8F001C29-2DCD-41BD-844E-53EC9130C170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26C10408-B438-4DBC-AD57-577EDFAA6A7D}"/>
            </a:ext>
          </a:extLst>
        </xdr:cNvPr>
        <xdr:cNvSpPr txBox="1"/>
      </xdr:nvSpPr>
      <xdr:spPr>
        <a:xfrm>
          <a:off x="24384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34C0EE96-D410-466E-9F99-801A25BD6FF5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8D07338-98B1-43A8-BA98-77B789F5A661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81AC5292-C68A-4ED9-9166-C7D196A54001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276B3CA7-D018-47D5-A9C2-C16A79BD22DC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8A123C47-B5DB-4A15-8C12-20F2CBB3CD1A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C24D75F0-E1A9-4922-AAF7-5347D1D07C1E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F03077E3-EEB4-4BFA-90D8-379DFCA7FB6F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B04165A2-4E48-49D3-B27C-6DFFE842E7DE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4C9DF755-194B-4F46-9B4E-2D5E12F1B5F4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61E65188-592E-4E8D-93EE-F09084B3531F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B7182B0F-8CB5-4191-A2DB-3714B8FA5614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195513D-CE3B-4B61-A1D0-D0F46F06F8DD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2B984C41-AF3D-4E28-8766-CBAC735D2AC8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A66764B5-168B-4F0B-ADF6-9FACBD3DCC8E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E3485DD9-E457-4562-A64E-3B4FACF8C181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6BBB2E7A-F6B6-46FF-8D88-337AD2FFF7D4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3579C7A7-2764-45AE-A83E-64D7307AD4D4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3FE6B4AA-FBCD-49F7-A563-779331940339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DF515B04-E523-42CC-AD27-F23A64C0AE5E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FB385B33-91F4-4251-BDF8-F3EF8C72F97F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55A4B8A7-5141-479F-B0E9-3FF067C83D7B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D994A591-97C7-45D6-9810-A69E85BA63DB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9F6E9951-3678-4D75-9210-EA6D095D9E20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204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36E4ADC5-CA3D-42B6-B495-95CF613CAC79}"/>
            </a:ext>
          </a:extLst>
        </xdr:cNvPr>
        <xdr:cNvSpPr txBox="1"/>
      </xdr:nvSpPr>
      <xdr:spPr>
        <a:xfrm>
          <a:off x="24384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99F5A6DC-CD95-41DB-B23B-B91DEF1B3CCE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F7812C48-CE3D-45DC-8FC2-C00DEE96FB44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AB6A04AF-705C-4F78-B727-78DF42EF084B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802240F8-4BA9-4E4F-A871-937D75953023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13FE1B73-D67F-4A6D-AF94-6E4AA25219D4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E7828A89-9244-4ED2-84F9-4226B1FA4DE5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3003BFC0-EE20-4647-A793-B1CFAF5B66AF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C0B7348-8A7B-4699-ADC8-BD4B53175ACD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703506BE-D66D-4937-9ECF-5091BAFA0B8D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58831586-ACA5-44CA-B5F0-6BB4E4AF4024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BE2CA448-EBEB-4EA2-94F5-3999205FA167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6C9DBC9E-74BF-411D-87E3-55B53487D75F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3603FCEB-8F7A-431F-A298-9A1CEACBEE36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A618697A-4EF4-402E-A761-8498D1B16856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CB2677E9-7265-4044-9698-013396DF5A7D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BF33C5BF-46E5-40E0-800C-C6701F8E00FB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31E6CDBC-2BDA-47AF-9D75-690524D38E32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F5FEF203-9A12-4923-87C0-CB7F23F57D59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1CB2D470-8AB4-408E-BE07-9791D9964CDC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8C757ABD-923C-4004-8CDA-5FA021DD73EE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A69062E6-EDAF-4D3E-8EF9-AC34D8BE0E4A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F70DB6F1-BB2B-440E-86D9-83EFD2A3F9F9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F2426076-3488-4DA1-AFDA-355FD70FC463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6E42CC1B-3CDF-4F0D-830E-2CB7082B8EFC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A5AEFD05-B906-4641-89B0-EABFF75722BC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3ADA3976-C66A-4FF7-9E62-C8A0304713A0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6C6BCD80-75E1-46E9-BD03-F4C9A3152300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92A209DE-F66E-4799-802C-78577F8169B5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FC5F7681-3D18-4FD7-9C84-776681EDD85A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E4D3C8BF-6876-4F6B-AB16-042C33991E4A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3339B64F-F1B3-414F-BF94-E5A35F3D48E4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4900BFE5-F693-48BF-A748-0EC8EC7CB471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E6E8561C-135F-4210-92FE-B0B5C14686DA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A6B0C6F9-D291-42DE-838D-D5DB5CC6DC08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93EA743E-6CD9-457E-A01B-7E56ED3E1415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D827773D-F55F-4D14-AA03-C3467601A210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4783260C-C278-48F5-B19E-63B96E478C5C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43487E47-FF16-4689-82C1-C4673F6B690E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5DF98FB9-4171-41F1-B8BB-FD932D33A078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D8EF1DC2-0BCD-425D-B40B-D0FAC89EF663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76FE5E22-5E07-4C87-97D6-FFCB5580ACAD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78517797-8CE1-4FBB-9BF8-3AD62F94141A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7CD4869B-0278-496C-A3B2-5BD74F5A1E13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1BFE9D93-9ECB-4435-9034-CA1625512048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F534BB01-8CCA-4A51-A8D2-2159BAA14A98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E58CDEB0-B460-4D59-90BB-6A0D763170C3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B5B2A479-2157-4D0B-9AED-B7B508B0003F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205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21590F0-9111-4B11-9FB2-5F5A2B6BEFAE}"/>
            </a:ext>
          </a:extLst>
        </xdr:cNvPr>
        <xdr:cNvSpPr txBox="1"/>
      </xdr:nvSpPr>
      <xdr:spPr>
        <a:xfrm>
          <a:off x="2438400" y="3189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6F4EBB1A-0010-4202-8058-2E4C3484D66B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BC8ED1B7-AFD5-48B0-8BD9-371C82A15744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B77210B4-92E1-4418-9019-D5FD0ED7843C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BD0FBA0B-02E2-474A-9F27-74A8C91695B0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9483C816-453E-40D7-BA57-0F33257B8B71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F257FCFF-4F55-4039-A0B5-E1B43875E2AE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23BD6EAE-C251-4BFB-9C8E-1BE19E7EA08C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90DAEB8E-8D7E-467A-9519-B6E43DC8F8D8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C579158-71D5-4BE3-85CF-EB7BCF32F490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8BB394BF-D71F-46C6-A47D-25CC659F3A56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FE987F66-A47F-413B-9584-1E757674EFCF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206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74924C04-C991-4AAA-969F-FB71E02802B7}"/>
            </a:ext>
          </a:extLst>
        </xdr:cNvPr>
        <xdr:cNvSpPr txBox="1"/>
      </xdr:nvSpPr>
      <xdr:spPr>
        <a:xfrm>
          <a:off x="2438400" y="3206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60ED603E-F242-4F46-8539-8351068E3D91}"/>
            </a:ext>
          </a:extLst>
        </xdr:cNvPr>
        <xdr:cNvSpPr txBox="1"/>
      </xdr:nvSpPr>
      <xdr:spPr>
        <a:xfrm>
          <a:off x="12192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79FFA96-4982-4028-842B-69879662FDE5}"/>
            </a:ext>
          </a:extLst>
        </xdr:cNvPr>
        <xdr:cNvSpPr txBox="1"/>
      </xdr:nvSpPr>
      <xdr:spPr>
        <a:xfrm>
          <a:off x="12192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3DE4B3E4-E6AD-4156-AC6C-69C7D2377CE7}"/>
            </a:ext>
          </a:extLst>
        </xdr:cNvPr>
        <xdr:cNvSpPr txBox="1"/>
      </xdr:nvSpPr>
      <xdr:spPr>
        <a:xfrm>
          <a:off x="12192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4C5027D1-706C-48DE-A25D-9414E26CF467}"/>
            </a:ext>
          </a:extLst>
        </xdr:cNvPr>
        <xdr:cNvSpPr txBox="1"/>
      </xdr:nvSpPr>
      <xdr:spPr>
        <a:xfrm>
          <a:off x="1219200" y="307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7B04E698-ACBC-4202-BD86-6DDF56EDC2C1}"/>
            </a:ext>
          </a:extLst>
        </xdr:cNvPr>
        <xdr:cNvSpPr txBox="1"/>
      </xdr:nvSpPr>
      <xdr:spPr>
        <a:xfrm>
          <a:off x="12192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3242883E-0C5B-4F1E-99E8-903AECC23CD2}"/>
            </a:ext>
          </a:extLst>
        </xdr:cNvPr>
        <xdr:cNvSpPr txBox="1"/>
      </xdr:nvSpPr>
      <xdr:spPr>
        <a:xfrm>
          <a:off x="12192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69401BD4-872F-4C64-854B-04F9283E7975}"/>
            </a:ext>
          </a:extLst>
        </xdr:cNvPr>
        <xdr:cNvSpPr txBox="1"/>
      </xdr:nvSpPr>
      <xdr:spPr>
        <a:xfrm>
          <a:off x="1219200" y="3092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33E2C420-1A8B-43A8-9844-BBE3E3FBC1D4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9CA2F981-37C0-4BCA-BB11-963093906C92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20CF4606-023A-413E-866D-31E91D1C1317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E9668938-0DE2-4D82-9CF1-CD3826A8E020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CE36E1F7-AD56-46BB-8563-3C8A1542DFD6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50E95005-E7FC-42A5-AA98-CD344258881C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6D2C1014-8BB7-4D95-A8EC-882E1C8C5B30}"/>
            </a:ext>
          </a:extLst>
        </xdr:cNvPr>
        <xdr:cNvSpPr txBox="1"/>
      </xdr:nvSpPr>
      <xdr:spPr>
        <a:xfrm>
          <a:off x="1219200" y="310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93B1A2BA-187A-44A1-87FC-219600B3C8F6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CAC763FA-066A-4D30-81A6-744F3D87E246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2FD98EBD-1DDC-459E-964C-478F4894E14C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C8DBA4EE-63DE-4526-92CB-03566F5B338F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6AFF05DC-FFBE-4F48-8D03-0E1D02E33D41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D194B9BE-5EF6-4370-9844-40CDD284B515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961F2CC1-8D05-4C1B-BD4E-91F58B38C226}"/>
            </a:ext>
          </a:extLst>
        </xdr:cNvPr>
        <xdr:cNvSpPr txBox="1"/>
      </xdr:nvSpPr>
      <xdr:spPr>
        <a:xfrm>
          <a:off x="1219200" y="3125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EB5BC55B-976C-4AC9-BCB5-ECC4207E3E1E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F1C00D2B-8061-4B0B-8478-73958F0FF9F4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7C894706-CED2-4651-B4C6-1F7F9DF03C72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E06378CD-07EB-497B-8370-E9D6C703AD18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AB8B63FB-819A-4772-8E09-787FB270E77D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F595E4AB-95B6-423E-A8AB-CECEDFCAECF2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F705630-B8B8-495B-B4F2-A1ABACF70B28}"/>
            </a:ext>
          </a:extLst>
        </xdr:cNvPr>
        <xdr:cNvSpPr txBox="1"/>
      </xdr:nvSpPr>
      <xdr:spPr>
        <a:xfrm>
          <a:off x="1219200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EC104768-32D2-462C-80C9-99EE2C6777CD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353230ED-21D2-4935-A126-18369B9054C3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F54C05FA-0EF9-4D5D-8B58-FB9920709C65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10A4D732-ECDC-44DE-9B98-172F05805AC8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D15DBE1C-BBC6-4482-BEB1-74A2811FEF5C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D80BB689-AC8B-4FA4-9B06-EBE5249F22E3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3A527497-CDF9-4E14-8D03-6A35E6539DBA}"/>
            </a:ext>
          </a:extLst>
        </xdr:cNvPr>
        <xdr:cNvSpPr txBox="1"/>
      </xdr:nvSpPr>
      <xdr:spPr>
        <a:xfrm>
          <a:off x="1219200" y="3157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98CD099A-0EEE-4FBB-AC61-4B17011B4FEB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33EC14A7-9026-40D1-AA7D-A8F7E6622CA0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146B16FF-DBD8-4F5B-93C2-8E4A1C87E6AE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6D9A7603-86E0-41C6-94D3-ED3246040866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0ED8D979-8F43-46D8-8DC6-AC83FAF80DC6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E15BDB5A-CB96-40D1-9359-1315E66826EB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4DC9F9E3-2B04-4FE1-9204-290E512E6E3C}"/>
            </a:ext>
          </a:extLst>
        </xdr:cNvPr>
        <xdr:cNvSpPr txBox="1"/>
      </xdr:nvSpPr>
      <xdr:spPr>
        <a:xfrm>
          <a:off x="1219200" y="317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223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D4A85377-303F-47DD-911A-41FBC3D054D1}"/>
            </a:ext>
          </a:extLst>
        </xdr:cNvPr>
        <xdr:cNvSpPr txBox="1"/>
      </xdr:nvSpPr>
      <xdr:spPr>
        <a:xfrm>
          <a:off x="609600" y="3335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223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2152DDA7-872E-4C0C-9CC7-601D5968E086}"/>
            </a:ext>
          </a:extLst>
        </xdr:cNvPr>
        <xdr:cNvSpPr txBox="1"/>
      </xdr:nvSpPr>
      <xdr:spPr>
        <a:xfrm>
          <a:off x="609600" y="3335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223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ACCD2CA8-371D-4FCB-B23B-8996183EEE4B}"/>
            </a:ext>
          </a:extLst>
        </xdr:cNvPr>
        <xdr:cNvSpPr txBox="1"/>
      </xdr:nvSpPr>
      <xdr:spPr>
        <a:xfrm>
          <a:off x="609600" y="3335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223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3EF6E718-ADE1-4F6B-8D41-6273DD920940}"/>
            </a:ext>
          </a:extLst>
        </xdr:cNvPr>
        <xdr:cNvSpPr txBox="1"/>
      </xdr:nvSpPr>
      <xdr:spPr>
        <a:xfrm>
          <a:off x="609600" y="3335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1B6AA7C4-5120-454B-97AD-80B907FEB5DE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CA949861-BAE9-4C2D-A4E1-B8DE9585E9DC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139EAEF3-8121-497D-A3CF-C9E15D71B262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3B18AE4D-5E1B-4EA2-BA76-433C1FBFF438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F64977DB-3FC5-47E3-AB6B-D5AAA731164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EAD532AB-1926-46C6-AA88-759F1A9C221F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64213684-BC2B-4293-A409-87EF0F289AE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8A1F9B0B-5F71-4C9B-964E-EAACF035D6F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23B74A24-74B7-4668-8D6A-AA377FEE6A32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6DA77D03-A25D-40C9-8588-33F5897F9A16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2C48AB82-9B81-4899-97B6-1B1059EA9062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5E984CB8-F65C-416C-8993-894C7141846F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4F2BA624-A321-4E89-B3FA-9F1116CD9575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2A34DD00-61C1-4A8C-B3DC-4873E4E2ECF5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1749232D-9389-4D5D-BBB5-E528DE469033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28874FBB-09CD-45AB-8105-07FB0D12BA1A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1E018E21-CCA8-435C-B519-81445571FE34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B5496511-80A9-4B4E-A596-4F5031CF661D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4F84E892-ABB2-4D82-AC1B-DF0D4B29D7D4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3BFD5F9B-7BAC-49D1-BF05-DC5F49DA147C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01ECBDF0-71F2-4708-A183-100DC081C9EE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7A005A0B-51DB-4C57-9EC5-428C9D1E7ED0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2ED83BDA-9B97-4432-A811-6E6DA4E2ABA9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61474DAD-A954-4366-9922-2C8F683E62E5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4260B81F-FAFF-46D8-A20B-C2F62DE1B683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8332C4EA-E704-4C07-BB57-D3A01D3466BC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8A660512-8B37-4E8C-BACC-33B1A11C14F3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A3283786-701F-465A-9FB5-784A468ADA48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23A4D9E1-5DA6-4C68-A92E-2F02068E7CA0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5BEC2291-7E96-4132-BDB1-8086E1EB35D5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4509A478-6D02-4520-9091-DE30B2E05665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DD9341D9-087F-4885-AC14-26EBD6FE4F9E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EBB0FD05-12BA-42BB-B886-D985EE461EE2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014F1464-8FC5-4805-A41A-21F2ADEDF9DF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10006038-89C4-4035-9480-80C6801AA572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92C3CC69-58D8-4938-9076-992AC527F0CB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73A9F0E7-AF2E-4DBC-8F01-76D8AEF94F21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1851AD18-BC06-40B7-9718-D8CA5877C1E5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15A4ED88-376D-4EBC-9CFD-D7B2D414E985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7263E81B-2F06-4B3E-A192-32CE7DC8516E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DA17E00D-59BD-48DE-914D-65EB37655EB5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F9D91165-B5CF-4BA9-9B0B-2D3E0E3B0573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C3B11F2A-F9B6-4800-BA18-EB3FEB5DF528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8D1D4F10-0346-471B-A144-3FB0824D8FAB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92EE0F68-787E-4146-905E-26ADCD473759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51A73F30-C6A3-439D-B4FF-BADA353B08A7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3918ACB6-3709-400A-A72F-84325D6BF2C6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3151E34F-062D-47D1-9FB8-6F612A2A1EE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E8BE204C-16DC-4BBB-BF90-F3E452C32D79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9D80635C-46D6-44BF-830C-616AC9C52B3C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D9C897E3-4429-499A-A817-66BADBD43839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B2D8B86D-1B66-42F4-8A25-0F677FB0CFE9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17442427-8487-4FF8-A807-B04D48B22A10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4E9C0131-04ED-4F30-BE36-92AEE35EB52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C41990FC-1E14-49B1-9D97-C4122F82E619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3A7193A6-0CFE-4EA6-AC20-300B3A0D8434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581E85B5-C6A4-42B8-A0BB-3478E5F6BE0B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91BF35DB-A125-41BC-996D-396D4DFF4863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E5315996-0574-4C65-8195-231C2AD5BCEC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36E7B44A-92AB-47D3-B922-E412B826D3E4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7F98BFA0-CE25-43D6-9A43-71E272D25DDB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C2968CE0-D2A4-4468-82FF-3729F5F0D98F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108AED9A-069E-474F-B22F-56E28D3179B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70F56A0F-0E1C-4198-882A-1114CCF7AC00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8CBC5543-76D0-439A-9DD3-A2426839CF92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948EDBAE-6B68-4737-A5FC-7A9164575B71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932989ED-1889-40C5-A726-492BAB68E8E7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A63BA797-A654-4C7B-8060-3C61C933FB16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DB407009-6600-4559-92BE-211B33BC0C43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2654C07C-7485-4C0E-992D-F28C17826A23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B93E968E-ED30-459B-BD65-B3A60AB4E4B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B7A76A39-01CE-4340-8CDA-839BEE9BF912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EE05D407-A26C-4235-B389-ED536F834334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4241F57D-0912-4420-B5E2-6680A6A60B1B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6AB9E7DD-097F-40B3-AB47-867A44888B60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201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78C29358-2B3E-4B1A-8447-C8BC0FEF5B46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9CD7BAFB-748C-408E-9329-CD985F89189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D8D8B094-530A-4C36-8A0B-269B26F10A40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D69A503C-BE62-4BB1-B10C-83EAA94DFBAB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6FDDF051-B1AA-4891-A1EA-2F2C547122D6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16055933-0C7E-40D3-94F4-558A1DE3ED88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3CA578BB-7134-43A4-93C1-6A4C9896E02C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213CEBA5-AB77-413E-8DD8-C37D7ACC554B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ECBF99DC-B61D-4D61-8EDF-3EFD20B0CD34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C4B6D0F9-52D6-4F12-980C-BA76D5D3A3C1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D581F0E6-F748-4638-AE00-005B637338C3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418912CB-4483-4A06-BEB8-4F535E7A87C7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8188A798-A6F1-48B6-A8AA-22077CB91D3C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4F914199-C13B-49D8-9EC8-8B474BFBEB43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DE3E4B45-87ED-403E-A09D-294BFBD5C5D9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04DD4E8F-8FC4-4AEB-ACC6-7E941011DF18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78E85CDC-4E83-4116-8CB1-2C36BA6F5E5E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471F0BCD-230E-4BC2-8D24-084C18FBE55F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FFDF524D-C52D-4C1F-BD85-FB9FC0F74EB9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F17E189A-3A93-4266-A638-67F8004B874B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41E0A562-6FEF-45FB-814D-1B71FD29347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DC476DC0-AD2F-44BA-949E-5B8265E17E59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62469497-C56C-4E71-9FA0-68F1FE81E91E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61851A76-5E90-45A8-93CC-A6EED9121B9A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202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05051E2A-9667-40F3-80B4-BAB1A51AD64A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33C6B7F4-02E1-4BC0-A5EC-23960E5A84BE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D317148F-0D8E-4BA7-96C2-D23F1D34746A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A90CF950-B945-4CB1-BC49-0F765D302531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C04F1936-2A57-4899-81D1-8546B321525E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06A31991-5CC6-4B11-A3A8-D3DDB0C3F64B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48D43750-9C46-4713-9832-C41663C39B7E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2D741697-25E8-4164-88EA-843FC420387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641B2B75-FB34-47F6-8D14-48F859F3F723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17E41AB4-64A7-4D82-8F46-0412925004C4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DE2CC289-EB5D-4ADA-AD3D-3E75C1989C2C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94197863-D226-4966-9FB9-A0F49F95587A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AEFB39E8-AEC9-4F51-80B2-AE7D1F7B28E8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1B0EFC11-13B4-4803-A130-5600493A9468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367E82B0-C6E4-4709-8FA3-ADD4F7C20E45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D2FBB598-17ED-4822-9B86-2D4F5F3D2DE6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20876C8F-5B02-41DF-BC89-F8BEA7F31072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8AA476A0-0809-40D6-BC7B-1D0FD6B7CB41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500C4834-B18B-4C45-86EE-53C04C454D31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E5092F46-26B9-4906-8693-1193C41D4DDE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F1966D9D-CE42-43D2-AD1A-9F166FC4745C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6C659F49-8388-4C7C-899A-CEDF755AD5D6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4736620E-3359-40A1-81EA-BA01B414532E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ACA1B36E-F59B-41BE-AA38-7E508D007637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203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0C2359C4-92A5-40B3-8323-D5C179C2ACC5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B768633F-F11F-4E23-ACBD-D66640B78DE7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F53C0772-C44C-4049-95FE-62F559025A9C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D2190C0D-6E94-45F5-91E2-6EF72BE8829A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74F7DEC3-08CF-4187-9FA3-AD087545C024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4DC009DB-0DD4-4EC5-B3E9-285DA3BA20D3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640DC253-0394-4F9A-8B25-009FC782805A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475C50CF-C0DD-4E85-97B8-B1AEADA12806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439E870D-A4A6-49A2-A590-99F53C464ED9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34834851-90DB-4F9E-BF6D-6B54008F7C86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A9B6AFA6-46A4-4439-A120-66F3B0EC1678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03C6CF28-5C3A-4F76-8CC4-2DE3B7DA76BE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187D3D96-0093-442C-A57B-713FCFB9ABDB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985BE774-C70F-4575-9135-F24B5E337BE2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BF7EE473-5D01-4384-B64E-54C871E94631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2FF22F24-8D11-4121-9F0C-F27872BC751F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569AFB4B-B144-48C7-9E5D-62EE5146881B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7059A933-534C-4521-BF67-981FAF3FABF6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577D4E4D-1A08-4B76-BB03-71B3ED847D7B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8376B420-2E83-4D84-BE47-F58EB9D39D5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C4914344-A9BB-4C1F-A059-6BBE265E32CF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884F6F9D-A1F4-4D3E-A12B-6806240EE21F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70A2BF4E-ACAE-4A40-982C-4C9F33C715F2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947A7DC2-1DBB-4563-91E3-550AED52D615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35008C32-6A8D-4957-B61C-915EC2E236A3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675D2E40-C0D6-4F55-8116-FCDE76BA2503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1825BE81-9AF1-4093-B3DF-777D01F82515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BE6A8AE7-CEEA-4490-80CC-A80F06FAC52A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9139AE4A-B43D-48B9-80A7-7762F2515A00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5C36A782-23D7-449C-BE55-34AEAA99B094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37E0EB91-FDB4-4882-8BA0-E3AC2B734EB5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1F005E66-F8AF-419E-A550-D83E61514FA7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7BE7FB84-5AE5-40D5-AD96-5958DF15EAE6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5BB7EDB4-DE04-4531-93E4-3F4B0DFC48E2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9ECD8A19-07C8-4EDA-9111-262F92E7175E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EEDD0282-4A29-4105-878C-197B6D8BE150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09672B29-F3F2-40EE-90A3-A756DBA504EE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4EA62785-34EA-4D99-B114-87FE43C60F30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3F2C48C0-DFB9-45D5-BFA1-B5FF9F9BB292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08F3E139-06A4-4379-B341-D2CB67027F04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886F8C81-0828-4D2E-8C3E-16224ED10B77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45425130-C2D5-42F2-8944-1F4AC2F07038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39C5FB7B-A011-438F-9E31-579A31E06D67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4268ACC6-355B-4FE8-8850-6F1941319781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6BBE2140-CCDE-44D3-B163-CF55F5C5F6CA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783C7969-7C2C-40C8-A1B4-B86F7084E0FE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F0954810-1B2A-438A-A10A-56B4C9E1CB1A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CB6A9B8C-627F-4C90-BA14-78F0C7B0A315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866DD5B0-DC07-4367-A060-8063F5C3A0C0}"/>
            </a:ext>
          </a:extLst>
        </xdr:cNvPr>
        <xdr:cNvSpPr txBox="1"/>
      </xdr:nvSpPr>
      <xdr:spPr>
        <a:xfrm>
          <a:off x="4867275" y="397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B365A94C-580F-418A-811D-E12BFB50D76D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60F9BE7A-0031-4817-BEE5-041702770997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828B9432-BF05-4481-8CF0-47C92460AADF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DAECF0D6-6F64-4AFA-95FF-43E71D1515C2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D94A5483-AE3D-4FC4-A90C-F652764774B0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B287CED7-0F00-43E3-8947-B72A13B96755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1126FC5F-A4ED-4804-977D-4EC03EABE3C4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F57E057F-DB62-488B-8EBF-311701941603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F767A6F6-2026-4761-9844-6ED117E8D352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3177B840-354C-43DD-94C9-52CC95566120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557ABBC9-E08B-495A-A524-7DB6614513E5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22818885-E81B-4C57-A163-A0E9C6B6543F}"/>
            </a:ext>
          </a:extLst>
        </xdr:cNvPr>
        <xdr:cNvSpPr txBox="1"/>
      </xdr:nvSpPr>
      <xdr:spPr>
        <a:xfrm>
          <a:off x="4867275" y="399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729D2F2B-A314-473E-A3CD-9B6EE7410509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AA580EAC-7842-4E4E-8BF0-ECAFCBAEF739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D04DC70E-7428-42F8-8D7D-E36E6AB154E3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68905F8D-2999-407F-8EBF-7AE209CAF0DE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AA9020CA-323F-4CC8-9393-AA9B53A3B028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7E11D5CD-9ED2-46D3-B117-47F7A69E7100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1F22BD94-B575-4E9F-835A-8CA20A8EA86E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9E461B26-EA53-44DC-8270-EDA3B70F7540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3CC2BDD9-9D31-42B6-9D3B-48B8030FE216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2FC27E48-162E-496F-9C3A-09BA8C0D8976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61E35064-3872-4CE3-9E8C-4DDCE40D7275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72F0884B-B21E-40FB-A71E-3810AF76BF06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64FCA443-C69D-4BDE-9C8F-F14E4ADDD3F4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31564C65-8F52-4A0C-AED5-50F8D2C7B081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D7CCA6ED-E4A9-4674-B1F4-90CFDC8F0026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9D4458C0-5206-46F6-9DE2-F4A6C7C89A86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5A6BA90D-680B-4B53-9C26-7AF0E7B27E4D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DF77B560-86CD-410B-99A8-2B379E5032FB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678A026C-D1EA-4E36-BEEB-15D2A0726B02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00CB13A3-81AF-4699-AFC1-74071B02F2AC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B30731F9-03D5-462E-9B3B-8213ED46BB45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9EAC6DBB-19A9-4DB9-AB02-BAC0567F46A5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C4ACE3F3-74AD-4852-B7A3-B9BECA39AB15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9F93DAD6-4277-4055-8CB9-22B1EFA97E20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47E03D57-E492-436F-80E9-D01510E758CF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F992B5D0-E985-4ECF-A099-ED4CD4BF7CB3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CEB64A14-6457-414A-9E32-C1585F317C49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D6F8EEA6-CDF6-4B99-BAE6-B2FF0463C95B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917F3E84-4FF6-4384-92D2-E067EB386247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79DCF0B0-3785-4D9D-A38B-3F995249C845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F97A0887-310A-41D8-A9CE-BC0FA411B703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BE9A5971-2899-4232-A67C-67E751F8CD57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7936EB2F-D056-4685-B3C9-4AC0ABC9656A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89775E32-D6FC-485B-8778-5F7412031307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42E91A8D-1AAC-449A-88D4-AF1BAC199E93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5BDE33A7-FCC9-4FEB-AAD6-713365E07766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98D3DC51-3381-4418-A2C4-16313820C5BE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E7E3F605-FF2B-47D0-8ABA-8832EE8F4232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D189BBA5-C425-4A7B-AD06-0BBCC5283402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ED67335E-5C97-41F9-A6C9-E9B794683890}"/>
            </a:ext>
          </a:extLst>
        </xdr:cNvPr>
        <xdr:cNvSpPr txBox="1"/>
      </xdr:nvSpPr>
      <xdr:spPr>
        <a:xfrm>
          <a:off x="509587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3FF3B726-05B5-4425-9705-BC5D68AF6B61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E7605AE2-2FC4-4BD2-8FDF-D82A7DD67096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6DFC7618-5595-40FD-9E0C-52CDFFC3CD6E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05304945-CD32-4BC8-95B2-865C029312B7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8151C973-B61A-44B8-9018-25BDFF3CF48E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3AD5AB5A-A610-403E-A785-6A376719F89F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70C837A1-E49E-44A5-BA45-1C1B12C69BA4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9CA407F7-054D-4F09-8051-66C5010FD897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B9D9A6EC-311A-4787-BB20-1B4EE8342E99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0EA25C80-D197-4F20-AA40-E32502CD95DC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EF473765-3A99-4D0D-990F-5302E1197712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4400F313-4D51-4260-A54A-F57911C976D0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997F2359-4CC3-40D2-BDB9-F0A9381276DB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3E919265-BBFD-407D-98A6-F4656F7FD82D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2728B5F9-4731-4126-A918-4DF8241AD58E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C3B4C44C-9AA1-4D72-84BA-991DCCEB91F4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B12E8DD5-42AF-46BA-A91A-F60F416E836A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9ED8350C-C243-4217-AAE6-857E0ED365FE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04350167-C62F-4665-B091-E19C7445512D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5FDD6F8B-47DE-475E-BA96-7AA700C56D7C}"/>
            </a:ext>
          </a:extLst>
        </xdr:cNvPr>
        <xdr:cNvSpPr txBox="1"/>
      </xdr:nvSpPr>
      <xdr:spPr>
        <a:xfrm>
          <a:off x="509587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4BD27DA3-428F-48F6-B09D-3DB07E19DB27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9D118D5B-62A7-41B2-B582-6A8AE9E8CFEB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83F53393-3D11-4D61-A614-72FAD63365D7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A012BC5C-5209-45DB-A918-94C90B6888FE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FB54DEC0-E9D0-430D-A5A8-35E2755C06C0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ED7C4424-7755-472F-B9D4-3E7335CDF427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2F69BA30-12B0-428D-9F99-2B7211E10B80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1DFADBAD-479B-4015-A30F-05B75C5A2BEA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D37CFFC9-A40A-4CBF-9AFA-A6409AA1D632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CCBD0702-83FD-49A6-A419-B18D27708C1A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552F2B8F-E7BF-48C4-B287-8620681A896A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7E58F634-566C-408E-B37F-07A5E2274AF6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9B9708C6-43A0-4650-832B-4391CC6FFCED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77482565-FA16-42E6-9D4A-B834DDDBDBF2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CA19E167-DFBC-422A-A574-364BDF823FFF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5E7C7E6B-280E-4AE9-BE41-841107556E8A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56222A70-00B7-4425-BE5C-E01BF94579FE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A3F90EE4-5FC1-41F9-AA8F-84D0C60AD64C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D187B3C9-06D8-4B3D-ABE4-8AA318381416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558EC906-1F12-425C-BBEB-464236AA08E8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50CF5D60-ED55-4A76-BAB1-C69225166C6F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B3F934E3-8DAD-41BD-86DF-101A5C9CA896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3D20ADDA-509B-4000-B828-8E33F8F533B6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7CD9C480-4C0D-4414-87E9-8E08F773AE14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00C9DC12-9971-4F70-80D3-5AEBAA23D5F1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5E3949BE-63EE-45B0-89BE-F68456CBF36E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058FA30A-2DCE-4C25-BDC4-89F7FA4323C7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C2CFFF8D-5E5E-4E34-A161-26B8DD11464A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2BCB6B45-F69C-407B-9FAB-10690D7B01E2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6848FA38-720D-4F36-8F66-DE9F9782F2D3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9C1680E3-9CB6-43A5-B866-E17D230987D9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B23C5419-224C-445C-AE65-CB3F6666F46E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FA1AEDF6-5709-43C1-9983-575E85FE5B31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267C5BF4-827B-4CEF-93DB-DA05455F49D2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6BE37CFE-EF30-4534-BDCA-4325DDAAD10C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3D482EA7-98ED-49EA-AB9A-989DC2020783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57F34F85-6961-40C0-8F72-E78953900197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78843D9B-931B-4BEC-A5DF-F7D052EBFB76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7360D159-B5C7-4F4A-858B-CD10666880E1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E09722FE-6273-4EC4-AC99-2FAFBF0F0192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E5CB9029-7352-41CA-A607-0CF04A1893D6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A7EEC402-DF05-49E3-8439-555E6CE119E0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C4C6B589-15B3-4AB6-B5ED-3931381D4DC6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EF45BBC0-636F-4D5B-8E93-10AEC37DDB54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ED2F2CAF-6217-448F-B774-20037B73D18C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DB1C7236-305A-4A33-913A-0F364CD50895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2C5C2874-9946-4342-B687-8B5AA0BE5451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CF31BE4E-B8EF-42E9-BF9E-737442928EA3}"/>
            </a:ext>
          </a:extLst>
        </xdr:cNvPr>
        <xdr:cNvSpPr txBox="1"/>
      </xdr:nvSpPr>
      <xdr:spPr>
        <a:xfrm>
          <a:off x="6753225" y="408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3EB17C9B-0F1A-4E19-87FD-097030764AB6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44840D68-8188-4B00-A37C-5AF7AEBD3DC3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B6111672-56A5-424C-B88E-0E687E1DFA5D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45EF4099-B34F-426B-800F-75BA21624033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DA7FCEC2-F9B2-424F-8B47-CC3B4095CACC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82E3B105-61EE-48D6-B13D-A39B903072DC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4E644856-79A3-4E15-B577-CC7863FE2156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21150E79-6D33-43F2-9249-BF7650B71F87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15003F46-A935-48BD-ABC3-1ED3E9AC1C58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6DBFCDAA-8DCF-43D1-8F49-933FAB0456C8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1F9B16EF-A1A7-4D63-B3A9-EA6209782CA0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71C8FA23-B01A-479B-B826-991928972BAE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D09D0D5F-FF81-4900-B798-D212A5E626CD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383EEC62-B6CF-4A98-B9CA-6CFBA808982A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D957E7BA-D86E-487A-80A8-F5504CD31318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751CC250-140B-4068-8A5D-8EAEB917A992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A52B35A3-6642-43FD-9129-41D312C78448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C5C557C9-C6AF-47AA-93AE-C8CEDA4645CF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D51D3EA9-704E-4639-9713-6DF76A0A0296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436C6623-9AF2-469B-A5BE-563252AF6B13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94DED9E7-A8CB-46DE-A58A-CC89C68E7D3C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956D645C-1A1B-418B-B03A-9C42B7D8F6E5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17E24702-F524-497A-944B-DBDBBA6BEBFB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503CBB88-3516-41EB-9A57-59753F9FD115}"/>
            </a:ext>
          </a:extLst>
        </xdr:cNvPr>
        <xdr:cNvSpPr txBox="1"/>
      </xdr:nvSpPr>
      <xdr:spPr>
        <a:xfrm>
          <a:off x="6753225" y="410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272F3DC0-4252-47A2-838E-444A8E77732C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1578E19C-DC43-4402-B415-CA873FFF4E4F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5523779F-2D00-4709-8593-D7531AB4A8A7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02A65955-6401-48B1-908D-A2FF78C0160C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6908AE10-B9E5-42F7-9D4A-0C8F3F78E8AD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CA4251A1-CD66-4378-8AA9-144922A83E8E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8FD662C6-A265-45DF-A5C0-8FE4C8C37989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A6CAFC11-4A09-434E-B886-5D5704DB43A4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1DF94F2E-2711-4BAB-8C3C-8FAE3CAA5208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AB993AE4-C1D4-4F8A-A967-66F747110982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6476D15B-1EA1-4DCE-9A7C-5B8CBDC72CC9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A1D8D101-3F7B-4596-91F0-DAF87A0E529A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6DF82018-3C75-4FD3-89FA-7F5FC56A7FF3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3520A9F1-FEBE-4782-B6A1-0BD8E7D8D526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05EF5685-2ED2-4532-A8E6-83EF834D7281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A686CCDE-7C6A-4CF8-8F1F-60F24BB620D2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4FB6BEA1-64F2-4C8D-83DB-80D63942AB5C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B7E67138-6868-4995-B8F0-717C2B71BE85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C7FBB099-1803-4AC7-BBE9-7E3331E663F6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70409160-970B-4A2D-8A67-D96FF3EDCB0C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CAB170BF-E6E9-433F-9865-92B277732775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BB663D5D-8731-492A-89C9-7B2AEAA2C326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A5E7F5F2-6ABA-4AE5-B1CD-185CF4401C04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61DFAABC-49E3-4797-8BDD-A5E63A5768E5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B3888FA7-6791-46EA-8DDB-3C4DAD4D2973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B74A076E-0DFD-4D26-A3B9-2E81BEF3AFFC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A2E0AB44-A216-4C75-9F41-7D852CC6D4E2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DD0F3658-5280-4A2E-BA6C-E7EDD8E3224A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8720111C-1261-4BBA-86C9-FCD9198D97D4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9F91982B-4928-429A-8272-85F4699B792A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188FBDFE-5979-4DE5-941D-0DEE2E4ABD8E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E43174BD-7202-4BE1-8A2A-2D1A3374FB4A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CE8625DA-213F-4400-8DE8-F4F4795A16CE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3DEBA037-0C1D-4974-ADE5-089ABBB89279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B0923CE8-57D0-48EB-B46C-30520612E3BD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B4959098-04C1-45E5-BCAF-ED999FFDA3A5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814395F4-C349-4656-BBFA-3931B08182F5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AFC9D85E-3195-49BD-B900-D15B78DCDC12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2C83F57A-70A2-40A9-AFC7-B27146050445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BEBB3673-24D8-460A-8209-057FE1283AB6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786FC351-CCFB-4C54-904E-F9CC5741B5C6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BDA08637-F429-4300-94DC-785578D40327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3DF13504-BE73-4F86-B663-2F7D5CEDA2E4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C98F660F-D03F-4D25-84D9-DCB5A126B2AD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7C44AC43-0039-40B5-AE36-DF6E0C6FE506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B0A5C264-55B1-443F-8FC1-A1C2A63458F7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AF0FA200-E13E-4F40-BBEA-3A51E3320C0C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199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5F7BD948-D09F-404D-91B4-498AF4BA66DC}"/>
            </a:ext>
          </a:extLst>
        </xdr:cNvPr>
        <xdr:cNvSpPr txBox="1"/>
      </xdr:nvSpPr>
      <xdr:spPr>
        <a:xfrm>
          <a:off x="6448425" y="411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A695D230-8A8F-44EF-92BE-F31396F42750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C5F5FE8F-A60C-462C-83C8-C5778CCAF358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ED7A4C9C-24A6-4818-A2C3-F4947E334FAC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AA49DCFA-6A2E-42CD-B94A-DA1458C933A4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9D14B72C-C2F4-4B64-B3A3-BBE9425A6EC7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B341A45D-787C-4BB4-A1A2-490FFE749776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50F9B808-AF3E-4964-9264-A762E23B1237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F54AC96A-4D34-44D3-96EB-44FC750EA96A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33C98737-C425-4B90-BD66-6E350269EA2B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EAEC4F55-4265-4C28-85AD-B4159002472B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99FB8DDB-26AD-4F7F-ADAD-480031FDC176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4FBC526E-EDA5-4778-B2D5-39F5CEA9C8CE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AF569B30-79EC-4710-970C-69123AC60AE3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2CB539FC-D67C-44C9-A548-933F8E10CD8B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49BF4C3F-BA3B-4F3F-9B67-79D755CEBA8D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28EADC46-70E2-418D-97BA-CB7CF4F5B5DB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0FF13B1E-23F8-46DC-905E-2FBECF3BD3EB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652D67F8-A133-4132-913C-A47179AAE645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172291AF-EDB8-45BB-BF9C-9DD8733C5E3E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21093A63-D040-4737-A90E-FC4A3BAC6C36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CE111B92-9EA8-4DA9-9D82-0DDCA1579A00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1053E055-DA4B-4E32-AD9B-CF1DDF0D1BD6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6434B574-621E-4E35-AED9-BBC8F680ABA8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24E24060-BADE-4371-AF2B-7D5E0676A337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ADE97421-3AB4-43A5-8016-28D22FADFE54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2C9C52DF-CEFA-485A-A322-F534CDD4057F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E39AAB0E-F264-44C6-BDC8-4D9D00F4A4F4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67AD8006-20C8-4ABE-98A4-C4D4EB85EE82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F3D27CCE-E0DF-43DA-A9A3-4DCF52C1008A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07BD8BEB-DDBC-4A6E-B8F8-662122016112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0E49AADE-C929-4E71-BF7D-6264613C13B9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A1ED0517-8036-4DD4-BA08-120A0A1AB1CD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38367147-E774-45AA-A5AB-58FEE458D6FA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EB85073B-7BD8-4975-8E6B-941BE59C80E2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403D48B9-738B-4187-A34D-A4C3B8DCC247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F40418C1-57E1-4F3F-9FA7-00E8D31FD589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4B8F98A3-4F7B-49A2-9252-3C79933304A5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C154B96F-6A6C-4D8D-A858-93DF83304B16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87E3AA44-83B3-480F-B883-DB80D9A0DFE0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A87A8D1F-8DDB-4BF1-89AD-52745639CADC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D266A8B4-594D-457B-8295-789B50543053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40C84C22-85AC-43D6-805C-5A9FFC15F2B4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F790808B-6F6B-4E25-BBF1-50731696D4FB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BB55502C-3F39-42F3-90B6-E493AEB71672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BB79F0B1-50DC-47B6-8A67-E218C7DFB793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92736AE2-DA92-4E62-ACB7-DDE2842989A8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21ADEB3F-09CD-4F46-BB5E-C406FAE3BA57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200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FECA8C44-0256-4D42-B531-727A52EB189F}"/>
            </a:ext>
          </a:extLst>
        </xdr:cNvPr>
        <xdr:cNvSpPr txBox="1"/>
      </xdr:nvSpPr>
      <xdr:spPr>
        <a:xfrm>
          <a:off x="6448425" y="413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2" name="TextBox 229">
          <a:extLst>
            <a:ext uri="{FF2B5EF4-FFF2-40B4-BE49-F238E27FC236}">
              <a16:creationId xmlns:a16="http://schemas.microsoft.com/office/drawing/2014/main" id="{F9EA2AA9-82AD-48E9-B045-FAA7E53CA3D0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3" name="TextBox 230">
          <a:extLst>
            <a:ext uri="{FF2B5EF4-FFF2-40B4-BE49-F238E27FC236}">
              <a16:creationId xmlns:a16="http://schemas.microsoft.com/office/drawing/2014/main" id="{C5225DDB-616B-4BE1-B604-8C98191EC45C}"/>
            </a:ext>
            <a:ext uri="{147F2762-F138-4A5C-976F-8EAC2B608ADB}">
              <a16:predDERef xmlns:a16="http://schemas.microsoft.com/office/drawing/2014/main" pred="{F9EA2AA9-82AD-48E9-B045-FAA7E53CA3D0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4" name="TextBox 231">
          <a:extLst>
            <a:ext uri="{FF2B5EF4-FFF2-40B4-BE49-F238E27FC236}">
              <a16:creationId xmlns:a16="http://schemas.microsoft.com/office/drawing/2014/main" id="{44AD0532-1401-4132-AE9D-B915D56076E8}"/>
            </a:ext>
            <a:ext uri="{147F2762-F138-4A5C-976F-8EAC2B608ADB}">
              <a16:predDERef xmlns:a16="http://schemas.microsoft.com/office/drawing/2014/main" pred="{C5225DDB-616B-4BE1-B604-8C98191EC45C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" name="TextBox 232">
          <a:extLst>
            <a:ext uri="{FF2B5EF4-FFF2-40B4-BE49-F238E27FC236}">
              <a16:creationId xmlns:a16="http://schemas.microsoft.com/office/drawing/2014/main" id="{AC981E9E-C5E8-4366-A556-6C20B7846056}"/>
            </a:ext>
            <a:ext uri="{147F2762-F138-4A5C-976F-8EAC2B608ADB}">
              <a16:predDERef xmlns:a16="http://schemas.microsoft.com/office/drawing/2014/main" pred="{44AD0532-1401-4132-AE9D-B915D56076E8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6" name="TextBox 233">
          <a:extLst>
            <a:ext uri="{FF2B5EF4-FFF2-40B4-BE49-F238E27FC236}">
              <a16:creationId xmlns:a16="http://schemas.microsoft.com/office/drawing/2014/main" id="{358D68E2-F395-4C3E-8260-BA5C65DFF6E1}"/>
            </a:ext>
            <a:ext uri="{147F2762-F138-4A5C-976F-8EAC2B608ADB}">
              <a16:predDERef xmlns:a16="http://schemas.microsoft.com/office/drawing/2014/main" pred="{AC981E9E-C5E8-4366-A556-6C20B7846056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7" name="TextBox 234">
          <a:extLst>
            <a:ext uri="{FF2B5EF4-FFF2-40B4-BE49-F238E27FC236}">
              <a16:creationId xmlns:a16="http://schemas.microsoft.com/office/drawing/2014/main" id="{E7BF06B1-BCF1-4AE5-8C5A-34D326E63F37}"/>
            </a:ext>
            <a:ext uri="{147F2762-F138-4A5C-976F-8EAC2B608ADB}">
              <a16:predDERef xmlns:a16="http://schemas.microsoft.com/office/drawing/2014/main" pred="{358D68E2-F395-4C3E-8260-BA5C65DFF6E1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8" name="TextBox 235">
          <a:extLst>
            <a:ext uri="{FF2B5EF4-FFF2-40B4-BE49-F238E27FC236}">
              <a16:creationId xmlns:a16="http://schemas.microsoft.com/office/drawing/2014/main" id="{C10F1BD0-14F0-468B-A006-714F85E33083}"/>
            </a:ext>
            <a:ext uri="{147F2762-F138-4A5C-976F-8EAC2B608ADB}">
              <a16:predDERef xmlns:a16="http://schemas.microsoft.com/office/drawing/2014/main" pred="{E7BF06B1-BCF1-4AE5-8C5A-34D326E63F37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9" name="TextBox 236">
          <a:extLst>
            <a:ext uri="{FF2B5EF4-FFF2-40B4-BE49-F238E27FC236}">
              <a16:creationId xmlns:a16="http://schemas.microsoft.com/office/drawing/2014/main" id="{CD43FAB9-AB13-4845-9BFE-36F26E9840E3}"/>
            </a:ext>
            <a:ext uri="{147F2762-F138-4A5C-976F-8EAC2B608ADB}">
              <a16:predDERef xmlns:a16="http://schemas.microsoft.com/office/drawing/2014/main" pred="{C10F1BD0-14F0-468B-A006-714F85E33083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10" name="TextBox 237">
          <a:extLst>
            <a:ext uri="{FF2B5EF4-FFF2-40B4-BE49-F238E27FC236}">
              <a16:creationId xmlns:a16="http://schemas.microsoft.com/office/drawing/2014/main" id="{A55FB445-01A5-4473-934E-C9F19DCC8B5D}"/>
            </a:ext>
            <a:ext uri="{147F2762-F138-4A5C-976F-8EAC2B608ADB}">
              <a16:predDERef xmlns:a16="http://schemas.microsoft.com/office/drawing/2014/main" pred="{CD43FAB9-AB13-4845-9BFE-36F26E9840E3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11" name="TextBox 238">
          <a:extLst>
            <a:ext uri="{FF2B5EF4-FFF2-40B4-BE49-F238E27FC236}">
              <a16:creationId xmlns:a16="http://schemas.microsoft.com/office/drawing/2014/main" id="{4DEB4ABF-6165-45CF-8A31-92253EFF280C}"/>
            </a:ext>
            <a:ext uri="{147F2762-F138-4A5C-976F-8EAC2B608ADB}">
              <a16:predDERef xmlns:a16="http://schemas.microsoft.com/office/drawing/2014/main" pred="{A55FB445-01A5-4473-934E-C9F19DCC8B5D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12" name="TextBox 239">
          <a:extLst>
            <a:ext uri="{FF2B5EF4-FFF2-40B4-BE49-F238E27FC236}">
              <a16:creationId xmlns:a16="http://schemas.microsoft.com/office/drawing/2014/main" id="{914F0AF7-D62B-48A9-BA36-2CA905CB2142}"/>
            </a:ext>
            <a:ext uri="{147F2762-F138-4A5C-976F-8EAC2B608ADB}">
              <a16:predDERef xmlns:a16="http://schemas.microsoft.com/office/drawing/2014/main" pred="{4DEB4ABF-6165-45CF-8A31-92253EFF280C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13" name="TextBox 240">
          <a:extLst>
            <a:ext uri="{FF2B5EF4-FFF2-40B4-BE49-F238E27FC236}">
              <a16:creationId xmlns:a16="http://schemas.microsoft.com/office/drawing/2014/main" id="{3F7EBF6C-A325-455C-88B4-723A153B8B83}"/>
            </a:ext>
            <a:ext uri="{147F2762-F138-4A5C-976F-8EAC2B608ADB}">
              <a16:predDERef xmlns:a16="http://schemas.microsoft.com/office/drawing/2014/main" pred="{914F0AF7-D62B-48A9-BA36-2CA905CB2142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14" name="TextBox 515">
          <a:extLst>
            <a:ext uri="{FF2B5EF4-FFF2-40B4-BE49-F238E27FC236}">
              <a16:creationId xmlns:a16="http://schemas.microsoft.com/office/drawing/2014/main" id="{BF4454CB-F5EA-40E9-923E-68DDE56DA34C}"/>
            </a:ext>
            <a:ext uri="{147F2762-F138-4A5C-976F-8EAC2B608ADB}">
              <a16:predDERef xmlns:a16="http://schemas.microsoft.com/office/drawing/2014/main" pred="{3F7EBF6C-A325-455C-88B4-723A153B8B83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15" name="TextBox 516">
          <a:extLst>
            <a:ext uri="{FF2B5EF4-FFF2-40B4-BE49-F238E27FC236}">
              <a16:creationId xmlns:a16="http://schemas.microsoft.com/office/drawing/2014/main" id="{1D3783CE-5C1D-40C6-9C04-82812A579488}"/>
            </a:ext>
            <a:ext uri="{147F2762-F138-4A5C-976F-8EAC2B608ADB}">
              <a16:predDERef xmlns:a16="http://schemas.microsoft.com/office/drawing/2014/main" pred="{BF4454CB-F5EA-40E9-923E-68DDE56DA34C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16" name="TextBox 517">
          <a:extLst>
            <a:ext uri="{FF2B5EF4-FFF2-40B4-BE49-F238E27FC236}">
              <a16:creationId xmlns:a16="http://schemas.microsoft.com/office/drawing/2014/main" id="{118E5F95-F53E-4C51-8D96-074773B41CEE}"/>
            </a:ext>
            <a:ext uri="{147F2762-F138-4A5C-976F-8EAC2B608ADB}">
              <a16:predDERef xmlns:a16="http://schemas.microsoft.com/office/drawing/2014/main" pred="{1D3783CE-5C1D-40C6-9C04-82812A579488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17" name="TextBox 518">
          <a:extLst>
            <a:ext uri="{FF2B5EF4-FFF2-40B4-BE49-F238E27FC236}">
              <a16:creationId xmlns:a16="http://schemas.microsoft.com/office/drawing/2014/main" id="{3C0C940E-2591-4FA6-AE01-65929C4DA509}"/>
            </a:ext>
            <a:ext uri="{147F2762-F138-4A5C-976F-8EAC2B608ADB}">
              <a16:predDERef xmlns:a16="http://schemas.microsoft.com/office/drawing/2014/main" pred="{118E5F95-F53E-4C51-8D96-074773B41CEE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18" name="TextBox 519">
          <a:extLst>
            <a:ext uri="{FF2B5EF4-FFF2-40B4-BE49-F238E27FC236}">
              <a16:creationId xmlns:a16="http://schemas.microsoft.com/office/drawing/2014/main" id="{90C830B5-0D7D-4AB3-AEED-F301A21AC49C}"/>
            </a:ext>
            <a:ext uri="{147F2762-F138-4A5C-976F-8EAC2B608ADB}">
              <a16:predDERef xmlns:a16="http://schemas.microsoft.com/office/drawing/2014/main" pred="{3C0C940E-2591-4FA6-AE01-65929C4DA509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19" name="TextBox 520">
          <a:extLst>
            <a:ext uri="{FF2B5EF4-FFF2-40B4-BE49-F238E27FC236}">
              <a16:creationId xmlns:a16="http://schemas.microsoft.com/office/drawing/2014/main" id="{9293CC91-3FC4-4D8E-8D2F-B1F51384415C}"/>
            </a:ext>
            <a:ext uri="{147F2762-F138-4A5C-976F-8EAC2B608ADB}">
              <a16:predDERef xmlns:a16="http://schemas.microsoft.com/office/drawing/2014/main" pred="{90C830B5-0D7D-4AB3-AEED-F301A21AC49C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20" name="TextBox 521">
          <a:extLst>
            <a:ext uri="{FF2B5EF4-FFF2-40B4-BE49-F238E27FC236}">
              <a16:creationId xmlns:a16="http://schemas.microsoft.com/office/drawing/2014/main" id="{1F8F0FF9-64DD-4967-8FC9-5B995418065D}"/>
            </a:ext>
            <a:ext uri="{147F2762-F138-4A5C-976F-8EAC2B608ADB}">
              <a16:predDERef xmlns:a16="http://schemas.microsoft.com/office/drawing/2014/main" pred="{9293CC91-3FC4-4D8E-8D2F-B1F51384415C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21" name="TextBox 522">
          <a:extLst>
            <a:ext uri="{FF2B5EF4-FFF2-40B4-BE49-F238E27FC236}">
              <a16:creationId xmlns:a16="http://schemas.microsoft.com/office/drawing/2014/main" id="{8A34C8D6-C5EB-4D66-A417-F1AA230910DA}"/>
            </a:ext>
            <a:ext uri="{147F2762-F138-4A5C-976F-8EAC2B608ADB}">
              <a16:predDERef xmlns:a16="http://schemas.microsoft.com/office/drawing/2014/main" pred="{1F8F0FF9-64DD-4967-8FC9-5B995418065D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22" name="TextBox 523">
          <a:extLst>
            <a:ext uri="{FF2B5EF4-FFF2-40B4-BE49-F238E27FC236}">
              <a16:creationId xmlns:a16="http://schemas.microsoft.com/office/drawing/2014/main" id="{02009885-BB27-484D-88A4-CBAB6BAB7E6A}"/>
            </a:ext>
            <a:ext uri="{147F2762-F138-4A5C-976F-8EAC2B608ADB}">
              <a16:predDERef xmlns:a16="http://schemas.microsoft.com/office/drawing/2014/main" pred="{8A34C8D6-C5EB-4D66-A417-F1AA230910DA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23" name="TextBox 524">
          <a:extLst>
            <a:ext uri="{FF2B5EF4-FFF2-40B4-BE49-F238E27FC236}">
              <a16:creationId xmlns:a16="http://schemas.microsoft.com/office/drawing/2014/main" id="{E4846D83-B174-48B4-86FE-6A5D3BA540B4}"/>
            </a:ext>
            <a:ext uri="{147F2762-F138-4A5C-976F-8EAC2B608ADB}">
              <a16:predDERef xmlns:a16="http://schemas.microsoft.com/office/drawing/2014/main" pred="{02009885-BB27-484D-88A4-CBAB6BAB7E6A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24" name="TextBox 525">
          <a:extLst>
            <a:ext uri="{FF2B5EF4-FFF2-40B4-BE49-F238E27FC236}">
              <a16:creationId xmlns:a16="http://schemas.microsoft.com/office/drawing/2014/main" id="{B62A22FB-E098-4BFA-AC65-B7A567905965}"/>
            </a:ext>
            <a:ext uri="{147F2762-F138-4A5C-976F-8EAC2B608ADB}">
              <a16:predDERef xmlns:a16="http://schemas.microsoft.com/office/drawing/2014/main" pred="{E4846D83-B174-48B4-86FE-6A5D3BA540B4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25" name="TextBox 526">
          <a:extLst>
            <a:ext uri="{FF2B5EF4-FFF2-40B4-BE49-F238E27FC236}">
              <a16:creationId xmlns:a16="http://schemas.microsoft.com/office/drawing/2014/main" id="{3BD6731A-A6E5-4320-BEFE-BA427ACCB640}"/>
            </a:ext>
            <a:ext uri="{147F2762-F138-4A5C-976F-8EAC2B608ADB}">
              <a16:predDERef xmlns:a16="http://schemas.microsoft.com/office/drawing/2014/main" pred="{B62A22FB-E098-4BFA-AC65-B7A567905965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26" name="TextBox 737">
          <a:extLst>
            <a:ext uri="{FF2B5EF4-FFF2-40B4-BE49-F238E27FC236}">
              <a16:creationId xmlns:a16="http://schemas.microsoft.com/office/drawing/2014/main" id="{10A5E980-68F2-4630-9AA7-568F760D0C91}"/>
            </a:ext>
            <a:ext uri="{147F2762-F138-4A5C-976F-8EAC2B608ADB}">
              <a16:predDERef xmlns:a16="http://schemas.microsoft.com/office/drawing/2014/main" pred="{3BD6731A-A6E5-4320-BEFE-BA427ACCB640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27" name="TextBox 738">
          <a:extLst>
            <a:ext uri="{FF2B5EF4-FFF2-40B4-BE49-F238E27FC236}">
              <a16:creationId xmlns:a16="http://schemas.microsoft.com/office/drawing/2014/main" id="{B67E7998-DD1E-4B45-B69B-E8F549F35B7E}"/>
            </a:ext>
            <a:ext uri="{147F2762-F138-4A5C-976F-8EAC2B608ADB}">
              <a16:predDERef xmlns:a16="http://schemas.microsoft.com/office/drawing/2014/main" pred="{10A5E980-68F2-4630-9AA7-568F760D0C91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28" name="TextBox 739">
          <a:extLst>
            <a:ext uri="{FF2B5EF4-FFF2-40B4-BE49-F238E27FC236}">
              <a16:creationId xmlns:a16="http://schemas.microsoft.com/office/drawing/2014/main" id="{D28CE0FC-1CCC-4EC6-8074-7166D2B80BF5}"/>
            </a:ext>
            <a:ext uri="{147F2762-F138-4A5C-976F-8EAC2B608ADB}">
              <a16:predDERef xmlns:a16="http://schemas.microsoft.com/office/drawing/2014/main" pred="{B67E7998-DD1E-4B45-B69B-E8F549F35B7E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29" name="TextBox 740">
          <a:extLst>
            <a:ext uri="{FF2B5EF4-FFF2-40B4-BE49-F238E27FC236}">
              <a16:creationId xmlns:a16="http://schemas.microsoft.com/office/drawing/2014/main" id="{61BF6836-E30B-40F7-A856-46FE8AAA6FEA}"/>
            </a:ext>
            <a:ext uri="{147F2762-F138-4A5C-976F-8EAC2B608ADB}">
              <a16:predDERef xmlns:a16="http://schemas.microsoft.com/office/drawing/2014/main" pred="{D28CE0FC-1CCC-4EC6-8074-7166D2B80BF5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30" name="TextBox 745">
          <a:extLst>
            <a:ext uri="{FF2B5EF4-FFF2-40B4-BE49-F238E27FC236}">
              <a16:creationId xmlns:a16="http://schemas.microsoft.com/office/drawing/2014/main" id="{2A807392-3C09-4FA3-A27E-789C867A7254}"/>
            </a:ext>
            <a:ext uri="{147F2762-F138-4A5C-976F-8EAC2B608ADB}">
              <a16:predDERef xmlns:a16="http://schemas.microsoft.com/office/drawing/2014/main" pred="{61BF6836-E30B-40F7-A856-46FE8AAA6FEA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31" name="TextBox 746">
          <a:extLst>
            <a:ext uri="{FF2B5EF4-FFF2-40B4-BE49-F238E27FC236}">
              <a16:creationId xmlns:a16="http://schemas.microsoft.com/office/drawing/2014/main" id="{811FE329-2BD1-4F4C-B8F1-F47FAC1C0AF0}"/>
            </a:ext>
            <a:ext uri="{147F2762-F138-4A5C-976F-8EAC2B608ADB}">
              <a16:predDERef xmlns:a16="http://schemas.microsoft.com/office/drawing/2014/main" pred="{2A807392-3C09-4FA3-A27E-789C867A7254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32" name="TextBox 747">
          <a:extLst>
            <a:ext uri="{FF2B5EF4-FFF2-40B4-BE49-F238E27FC236}">
              <a16:creationId xmlns:a16="http://schemas.microsoft.com/office/drawing/2014/main" id="{30CFCA7E-7C45-40B5-885C-D614F4D307FF}"/>
            </a:ext>
            <a:ext uri="{147F2762-F138-4A5C-976F-8EAC2B608ADB}">
              <a16:predDERef xmlns:a16="http://schemas.microsoft.com/office/drawing/2014/main" pred="{811FE329-2BD1-4F4C-B8F1-F47FAC1C0AF0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33" name="TextBox 748">
          <a:extLst>
            <a:ext uri="{FF2B5EF4-FFF2-40B4-BE49-F238E27FC236}">
              <a16:creationId xmlns:a16="http://schemas.microsoft.com/office/drawing/2014/main" id="{B07483C1-30C1-4AB5-A8AD-709BF5A05B8C}"/>
            </a:ext>
            <a:ext uri="{147F2762-F138-4A5C-976F-8EAC2B608ADB}">
              <a16:predDERef xmlns:a16="http://schemas.microsoft.com/office/drawing/2014/main" pred="{30CFCA7E-7C45-40B5-885C-D614F4D307FF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34" name="TextBox 749">
          <a:extLst>
            <a:ext uri="{FF2B5EF4-FFF2-40B4-BE49-F238E27FC236}">
              <a16:creationId xmlns:a16="http://schemas.microsoft.com/office/drawing/2014/main" id="{F2500375-4277-4556-9361-628E0AF1B9D2}"/>
            </a:ext>
            <a:ext uri="{147F2762-F138-4A5C-976F-8EAC2B608ADB}">
              <a16:predDERef xmlns:a16="http://schemas.microsoft.com/office/drawing/2014/main" pred="{B07483C1-30C1-4AB5-A8AD-709BF5A05B8C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35" name="TextBox 750">
          <a:extLst>
            <a:ext uri="{FF2B5EF4-FFF2-40B4-BE49-F238E27FC236}">
              <a16:creationId xmlns:a16="http://schemas.microsoft.com/office/drawing/2014/main" id="{55FC58CA-E8D0-438D-A34D-ABFB982B0C69}"/>
            </a:ext>
            <a:ext uri="{147F2762-F138-4A5C-976F-8EAC2B608ADB}">
              <a16:predDERef xmlns:a16="http://schemas.microsoft.com/office/drawing/2014/main" pred="{F2500375-4277-4556-9361-628E0AF1B9D2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36" name="TextBox 751">
          <a:extLst>
            <a:ext uri="{FF2B5EF4-FFF2-40B4-BE49-F238E27FC236}">
              <a16:creationId xmlns:a16="http://schemas.microsoft.com/office/drawing/2014/main" id="{A513F08E-7EA5-4271-B03C-00E81781B20F}"/>
            </a:ext>
            <a:ext uri="{147F2762-F138-4A5C-976F-8EAC2B608ADB}">
              <a16:predDERef xmlns:a16="http://schemas.microsoft.com/office/drawing/2014/main" pred="{55FC58CA-E8D0-438D-A34D-ABFB982B0C69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37" name="TextBox 752">
          <a:extLst>
            <a:ext uri="{FF2B5EF4-FFF2-40B4-BE49-F238E27FC236}">
              <a16:creationId xmlns:a16="http://schemas.microsoft.com/office/drawing/2014/main" id="{4EF8F038-2EBE-48FA-96B3-24CC6FA50307}"/>
            </a:ext>
            <a:ext uri="{147F2762-F138-4A5C-976F-8EAC2B608ADB}">
              <a16:predDERef xmlns:a16="http://schemas.microsoft.com/office/drawing/2014/main" pred="{A513F08E-7EA5-4271-B03C-00E81781B20F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38" name="TextBox 753">
          <a:extLst>
            <a:ext uri="{FF2B5EF4-FFF2-40B4-BE49-F238E27FC236}">
              <a16:creationId xmlns:a16="http://schemas.microsoft.com/office/drawing/2014/main" id="{A07473E0-148C-46C3-8BC2-85D6EFF2563D}"/>
            </a:ext>
            <a:ext uri="{147F2762-F138-4A5C-976F-8EAC2B608ADB}">
              <a16:predDERef xmlns:a16="http://schemas.microsoft.com/office/drawing/2014/main" pred="{4EF8F038-2EBE-48FA-96B3-24CC6FA50307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39" name="TextBox 754">
          <a:extLst>
            <a:ext uri="{FF2B5EF4-FFF2-40B4-BE49-F238E27FC236}">
              <a16:creationId xmlns:a16="http://schemas.microsoft.com/office/drawing/2014/main" id="{57C85271-CF81-44A5-9550-68DA0A91F329}"/>
            </a:ext>
            <a:ext uri="{147F2762-F138-4A5C-976F-8EAC2B608ADB}">
              <a16:predDERef xmlns:a16="http://schemas.microsoft.com/office/drawing/2014/main" pred="{A07473E0-148C-46C3-8BC2-85D6EFF2563D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40" name="TextBox 755">
          <a:extLst>
            <a:ext uri="{FF2B5EF4-FFF2-40B4-BE49-F238E27FC236}">
              <a16:creationId xmlns:a16="http://schemas.microsoft.com/office/drawing/2014/main" id="{8DA38DE7-C40B-4F84-8193-D34C8C3D9FB6}"/>
            </a:ext>
            <a:ext uri="{147F2762-F138-4A5C-976F-8EAC2B608ADB}">
              <a16:predDERef xmlns:a16="http://schemas.microsoft.com/office/drawing/2014/main" pred="{57C85271-CF81-44A5-9550-68DA0A91F329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41" name="TextBox 756">
          <a:extLst>
            <a:ext uri="{FF2B5EF4-FFF2-40B4-BE49-F238E27FC236}">
              <a16:creationId xmlns:a16="http://schemas.microsoft.com/office/drawing/2014/main" id="{3BB5F1E7-31D7-42DD-81A8-63C2C92B6273}"/>
            </a:ext>
            <a:ext uri="{147F2762-F138-4A5C-976F-8EAC2B608ADB}">
              <a16:predDERef xmlns:a16="http://schemas.microsoft.com/office/drawing/2014/main" pred="{8DA38DE7-C40B-4F84-8193-D34C8C3D9FB6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42" name="TextBox 229">
          <a:extLst>
            <a:ext uri="{FF2B5EF4-FFF2-40B4-BE49-F238E27FC236}">
              <a16:creationId xmlns:a16="http://schemas.microsoft.com/office/drawing/2014/main" id="{A1094DF6-7291-4082-93D1-CFC6DD57D574}"/>
            </a:ext>
            <a:ext uri="{147F2762-F138-4A5C-976F-8EAC2B608ADB}">
              <a16:predDERef xmlns:a16="http://schemas.microsoft.com/office/drawing/2014/main" pred="{3BB5F1E7-31D7-42DD-81A8-63C2C92B6273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43" name="TextBox 230">
          <a:extLst>
            <a:ext uri="{FF2B5EF4-FFF2-40B4-BE49-F238E27FC236}">
              <a16:creationId xmlns:a16="http://schemas.microsoft.com/office/drawing/2014/main" id="{72955E57-99A4-4129-B28B-E7D20D964208}"/>
            </a:ext>
            <a:ext uri="{147F2762-F138-4A5C-976F-8EAC2B608ADB}">
              <a16:predDERef xmlns:a16="http://schemas.microsoft.com/office/drawing/2014/main" pred="{A1094DF6-7291-4082-93D1-CFC6DD57D574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44" name="TextBox 231">
          <a:extLst>
            <a:ext uri="{FF2B5EF4-FFF2-40B4-BE49-F238E27FC236}">
              <a16:creationId xmlns:a16="http://schemas.microsoft.com/office/drawing/2014/main" id="{F601E79B-BA4D-4DBF-81E9-E816C443D849}"/>
            </a:ext>
            <a:ext uri="{147F2762-F138-4A5C-976F-8EAC2B608ADB}">
              <a16:predDERef xmlns:a16="http://schemas.microsoft.com/office/drawing/2014/main" pred="{72955E57-99A4-4129-B28B-E7D20D964208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45" name="TextBox 232">
          <a:extLst>
            <a:ext uri="{FF2B5EF4-FFF2-40B4-BE49-F238E27FC236}">
              <a16:creationId xmlns:a16="http://schemas.microsoft.com/office/drawing/2014/main" id="{9ED62A74-20C0-4166-AB5C-3C2148599930}"/>
            </a:ext>
            <a:ext uri="{147F2762-F138-4A5C-976F-8EAC2B608ADB}">
              <a16:predDERef xmlns:a16="http://schemas.microsoft.com/office/drawing/2014/main" pred="{F601E79B-BA4D-4DBF-81E9-E816C443D849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46" name="TextBox 233">
          <a:extLst>
            <a:ext uri="{FF2B5EF4-FFF2-40B4-BE49-F238E27FC236}">
              <a16:creationId xmlns:a16="http://schemas.microsoft.com/office/drawing/2014/main" id="{814CBCFA-3534-433B-B0D5-AB757DF1DE81}"/>
            </a:ext>
            <a:ext uri="{147F2762-F138-4A5C-976F-8EAC2B608ADB}">
              <a16:predDERef xmlns:a16="http://schemas.microsoft.com/office/drawing/2014/main" pred="{9ED62A74-20C0-4166-AB5C-3C2148599930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47" name="TextBox 234">
          <a:extLst>
            <a:ext uri="{FF2B5EF4-FFF2-40B4-BE49-F238E27FC236}">
              <a16:creationId xmlns:a16="http://schemas.microsoft.com/office/drawing/2014/main" id="{15BDFEFA-D283-410C-A5DE-E59CA50085AE}"/>
            </a:ext>
            <a:ext uri="{147F2762-F138-4A5C-976F-8EAC2B608ADB}">
              <a16:predDERef xmlns:a16="http://schemas.microsoft.com/office/drawing/2014/main" pred="{814CBCFA-3534-433B-B0D5-AB757DF1DE81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48" name="TextBox 235">
          <a:extLst>
            <a:ext uri="{FF2B5EF4-FFF2-40B4-BE49-F238E27FC236}">
              <a16:creationId xmlns:a16="http://schemas.microsoft.com/office/drawing/2014/main" id="{83BB1290-D372-44B4-994F-C3D3A47C2F55}"/>
            </a:ext>
            <a:ext uri="{147F2762-F138-4A5C-976F-8EAC2B608ADB}">
              <a16:predDERef xmlns:a16="http://schemas.microsoft.com/office/drawing/2014/main" pred="{15BDFEFA-D283-410C-A5DE-E59CA50085AE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49" name="TextBox 236">
          <a:extLst>
            <a:ext uri="{FF2B5EF4-FFF2-40B4-BE49-F238E27FC236}">
              <a16:creationId xmlns:a16="http://schemas.microsoft.com/office/drawing/2014/main" id="{98D7120D-F46E-42D9-8B52-E638818271A1}"/>
            </a:ext>
            <a:ext uri="{147F2762-F138-4A5C-976F-8EAC2B608ADB}">
              <a16:predDERef xmlns:a16="http://schemas.microsoft.com/office/drawing/2014/main" pred="{83BB1290-D372-44B4-994F-C3D3A47C2F55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0" name="TextBox 237">
          <a:extLst>
            <a:ext uri="{FF2B5EF4-FFF2-40B4-BE49-F238E27FC236}">
              <a16:creationId xmlns:a16="http://schemas.microsoft.com/office/drawing/2014/main" id="{91E696B4-A1EF-4CB0-AB40-CB233FDCB059}"/>
            </a:ext>
            <a:ext uri="{147F2762-F138-4A5C-976F-8EAC2B608ADB}">
              <a16:predDERef xmlns:a16="http://schemas.microsoft.com/office/drawing/2014/main" pred="{98D7120D-F46E-42D9-8B52-E638818271A1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1" name="TextBox 238">
          <a:extLst>
            <a:ext uri="{FF2B5EF4-FFF2-40B4-BE49-F238E27FC236}">
              <a16:creationId xmlns:a16="http://schemas.microsoft.com/office/drawing/2014/main" id="{869D889B-63F4-4E68-92D0-188F7D6DE18B}"/>
            </a:ext>
            <a:ext uri="{147F2762-F138-4A5C-976F-8EAC2B608ADB}">
              <a16:predDERef xmlns:a16="http://schemas.microsoft.com/office/drawing/2014/main" pred="{91E696B4-A1EF-4CB0-AB40-CB233FDCB059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2" name="TextBox 239">
          <a:extLst>
            <a:ext uri="{FF2B5EF4-FFF2-40B4-BE49-F238E27FC236}">
              <a16:creationId xmlns:a16="http://schemas.microsoft.com/office/drawing/2014/main" id="{F4A2FB50-91F0-4C01-8E15-525114F8F0A2}"/>
            </a:ext>
            <a:ext uri="{147F2762-F138-4A5C-976F-8EAC2B608ADB}">
              <a16:predDERef xmlns:a16="http://schemas.microsoft.com/office/drawing/2014/main" pred="{869D889B-63F4-4E68-92D0-188F7D6DE18B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3" name="TextBox 240">
          <a:extLst>
            <a:ext uri="{FF2B5EF4-FFF2-40B4-BE49-F238E27FC236}">
              <a16:creationId xmlns:a16="http://schemas.microsoft.com/office/drawing/2014/main" id="{95FFA14E-9161-409C-BA93-73ADB0F4FCB6}"/>
            </a:ext>
            <a:ext uri="{147F2762-F138-4A5C-976F-8EAC2B608ADB}">
              <a16:predDERef xmlns:a16="http://schemas.microsoft.com/office/drawing/2014/main" pred="{F4A2FB50-91F0-4C01-8E15-525114F8F0A2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4" name="TextBox 515">
          <a:extLst>
            <a:ext uri="{FF2B5EF4-FFF2-40B4-BE49-F238E27FC236}">
              <a16:creationId xmlns:a16="http://schemas.microsoft.com/office/drawing/2014/main" id="{3A9DFBC3-0A49-4FC6-A072-ABDD3D8D68EA}"/>
            </a:ext>
            <a:ext uri="{147F2762-F138-4A5C-976F-8EAC2B608ADB}">
              <a16:predDERef xmlns:a16="http://schemas.microsoft.com/office/drawing/2014/main" pred="{95FFA14E-9161-409C-BA93-73ADB0F4FCB6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5" name="TextBox 516">
          <a:extLst>
            <a:ext uri="{FF2B5EF4-FFF2-40B4-BE49-F238E27FC236}">
              <a16:creationId xmlns:a16="http://schemas.microsoft.com/office/drawing/2014/main" id="{20112977-B4A3-4E8B-899B-6DD30A2019BF}"/>
            </a:ext>
            <a:ext uri="{147F2762-F138-4A5C-976F-8EAC2B608ADB}">
              <a16:predDERef xmlns:a16="http://schemas.microsoft.com/office/drawing/2014/main" pred="{3A9DFBC3-0A49-4FC6-A072-ABDD3D8D68EA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6" name="TextBox 517">
          <a:extLst>
            <a:ext uri="{FF2B5EF4-FFF2-40B4-BE49-F238E27FC236}">
              <a16:creationId xmlns:a16="http://schemas.microsoft.com/office/drawing/2014/main" id="{07EF6B2F-6230-428A-B133-2749B8CD09CD}"/>
            </a:ext>
            <a:ext uri="{147F2762-F138-4A5C-976F-8EAC2B608ADB}">
              <a16:predDERef xmlns:a16="http://schemas.microsoft.com/office/drawing/2014/main" pred="{20112977-B4A3-4E8B-899B-6DD30A2019BF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7" name="TextBox 518">
          <a:extLst>
            <a:ext uri="{FF2B5EF4-FFF2-40B4-BE49-F238E27FC236}">
              <a16:creationId xmlns:a16="http://schemas.microsoft.com/office/drawing/2014/main" id="{E3BFF7E2-2A92-4F34-AEB7-0121642F2EB1}"/>
            </a:ext>
            <a:ext uri="{147F2762-F138-4A5C-976F-8EAC2B608ADB}">
              <a16:predDERef xmlns:a16="http://schemas.microsoft.com/office/drawing/2014/main" pred="{07EF6B2F-6230-428A-B133-2749B8CD09CD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8" name="TextBox 519">
          <a:extLst>
            <a:ext uri="{FF2B5EF4-FFF2-40B4-BE49-F238E27FC236}">
              <a16:creationId xmlns:a16="http://schemas.microsoft.com/office/drawing/2014/main" id="{7F0D3676-F227-48F6-92F4-B21CFB4A871A}"/>
            </a:ext>
            <a:ext uri="{147F2762-F138-4A5C-976F-8EAC2B608ADB}">
              <a16:predDERef xmlns:a16="http://schemas.microsoft.com/office/drawing/2014/main" pred="{E3BFF7E2-2A92-4F34-AEB7-0121642F2EB1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59" name="TextBox 520">
          <a:extLst>
            <a:ext uri="{FF2B5EF4-FFF2-40B4-BE49-F238E27FC236}">
              <a16:creationId xmlns:a16="http://schemas.microsoft.com/office/drawing/2014/main" id="{BAB2269B-E910-43FD-96E3-91B6C7800F09}"/>
            </a:ext>
            <a:ext uri="{147F2762-F138-4A5C-976F-8EAC2B608ADB}">
              <a16:predDERef xmlns:a16="http://schemas.microsoft.com/office/drawing/2014/main" pred="{7F0D3676-F227-48F6-92F4-B21CFB4A871A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60" name="TextBox 521">
          <a:extLst>
            <a:ext uri="{FF2B5EF4-FFF2-40B4-BE49-F238E27FC236}">
              <a16:creationId xmlns:a16="http://schemas.microsoft.com/office/drawing/2014/main" id="{696D2347-DEA6-4312-BFF2-0FC4C1FD05BF}"/>
            </a:ext>
            <a:ext uri="{147F2762-F138-4A5C-976F-8EAC2B608ADB}">
              <a16:predDERef xmlns:a16="http://schemas.microsoft.com/office/drawing/2014/main" pred="{BAB2269B-E910-43FD-96E3-91B6C7800F09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61" name="TextBox 522">
          <a:extLst>
            <a:ext uri="{FF2B5EF4-FFF2-40B4-BE49-F238E27FC236}">
              <a16:creationId xmlns:a16="http://schemas.microsoft.com/office/drawing/2014/main" id="{21E14FC8-086A-45CF-9014-957AE55D3E1A}"/>
            </a:ext>
            <a:ext uri="{147F2762-F138-4A5C-976F-8EAC2B608ADB}">
              <a16:predDERef xmlns:a16="http://schemas.microsoft.com/office/drawing/2014/main" pred="{696D2347-DEA6-4312-BFF2-0FC4C1FD05BF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62" name="TextBox 523">
          <a:extLst>
            <a:ext uri="{FF2B5EF4-FFF2-40B4-BE49-F238E27FC236}">
              <a16:creationId xmlns:a16="http://schemas.microsoft.com/office/drawing/2014/main" id="{2CB7E7BB-4965-4B14-B012-0AA1D67C87ED}"/>
            </a:ext>
            <a:ext uri="{147F2762-F138-4A5C-976F-8EAC2B608ADB}">
              <a16:predDERef xmlns:a16="http://schemas.microsoft.com/office/drawing/2014/main" pred="{21E14FC8-086A-45CF-9014-957AE55D3E1A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63" name="TextBox 524">
          <a:extLst>
            <a:ext uri="{FF2B5EF4-FFF2-40B4-BE49-F238E27FC236}">
              <a16:creationId xmlns:a16="http://schemas.microsoft.com/office/drawing/2014/main" id="{5B466AE6-FD19-4BB1-A36C-6620B628027F}"/>
            </a:ext>
            <a:ext uri="{147F2762-F138-4A5C-976F-8EAC2B608ADB}">
              <a16:predDERef xmlns:a16="http://schemas.microsoft.com/office/drawing/2014/main" pred="{2CB7E7BB-4965-4B14-B012-0AA1D67C87ED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64" name="TextBox 525">
          <a:extLst>
            <a:ext uri="{FF2B5EF4-FFF2-40B4-BE49-F238E27FC236}">
              <a16:creationId xmlns:a16="http://schemas.microsoft.com/office/drawing/2014/main" id="{9A868028-3886-4746-B2AF-9230FC7CE858}"/>
            </a:ext>
            <a:ext uri="{147F2762-F138-4A5C-976F-8EAC2B608ADB}">
              <a16:predDERef xmlns:a16="http://schemas.microsoft.com/office/drawing/2014/main" pred="{5B466AE6-FD19-4BB1-A36C-6620B628027F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198</xdr:row>
      <xdr:rowOff>0</xdr:rowOff>
    </xdr:from>
    <xdr:ext cx="184731" cy="264560"/>
    <xdr:sp macro="" textlink="">
      <xdr:nvSpPr>
        <xdr:cNvPr id="65" name="TextBox 526">
          <a:extLst>
            <a:ext uri="{FF2B5EF4-FFF2-40B4-BE49-F238E27FC236}">
              <a16:creationId xmlns:a16="http://schemas.microsoft.com/office/drawing/2014/main" id="{ECA2B962-ED96-4A77-9565-E551DD4200DE}"/>
            </a:ext>
            <a:ext uri="{147F2762-F138-4A5C-976F-8EAC2B608ADB}">
              <a16:predDERef xmlns:a16="http://schemas.microsoft.com/office/drawing/2014/main" pred="{9A868028-3886-4746-B2AF-9230FC7CE858}"/>
            </a:ext>
          </a:extLst>
        </xdr:cNvPr>
        <xdr:cNvSpPr txBox="1"/>
      </xdr:nvSpPr>
      <xdr:spPr>
        <a:xfrm>
          <a:off x="644842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66" name="TextBox 737">
          <a:extLst>
            <a:ext uri="{FF2B5EF4-FFF2-40B4-BE49-F238E27FC236}">
              <a16:creationId xmlns:a16="http://schemas.microsoft.com/office/drawing/2014/main" id="{D150CB11-AEEF-4473-B7B7-BAA05C9CB1CE}"/>
            </a:ext>
            <a:ext uri="{147F2762-F138-4A5C-976F-8EAC2B608ADB}">
              <a16:predDERef xmlns:a16="http://schemas.microsoft.com/office/drawing/2014/main" pred="{ECA2B962-ED96-4A77-9565-E551DD4200DE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67" name="TextBox 738">
          <a:extLst>
            <a:ext uri="{FF2B5EF4-FFF2-40B4-BE49-F238E27FC236}">
              <a16:creationId xmlns:a16="http://schemas.microsoft.com/office/drawing/2014/main" id="{C0D8FA1F-06F1-4644-9984-BED90E30EBC1}"/>
            </a:ext>
            <a:ext uri="{147F2762-F138-4A5C-976F-8EAC2B608ADB}">
              <a16:predDERef xmlns:a16="http://schemas.microsoft.com/office/drawing/2014/main" pred="{D150CB11-AEEF-4473-B7B7-BAA05C9CB1CE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68" name="TextBox 739">
          <a:extLst>
            <a:ext uri="{FF2B5EF4-FFF2-40B4-BE49-F238E27FC236}">
              <a16:creationId xmlns:a16="http://schemas.microsoft.com/office/drawing/2014/main" id="{154676AA-6D17-4D39-8832-1EC772F4B1D3}"/>
            </a:ext>
            <a:ext uri="{147F2762-F138-4A5C-976F-8EAC2B608ADB}">
              <a16:predDERef xmlns:a16="http://schemas.microsoft.com/office/drawing/2014/main" pred="{C0D8FA1F-06F1-4644-9984-BED90E30EBC1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69" name="TextBox 740">
          <a:extLst>
            <a:ext uri="{FF2B5EF4-FFF2-40B4-BE49-F238E27FC236}">
              <a16:creationId xmlns:a16="http://schemas.microsoft.com/office/drawing/2014/main" id="{C738296B-997A-49B7-BA2C-9B7644016AB1}"/>
            </a:ext>
            <a:ext uri="{147F2762-F138-4A5C-976F-8EAC2B608ADB}">
              <a16:predDERef xmlns:a16="http://schemas.microsoft.com/office/drawing/2014/main" pred="{154676AA-6D17-4D39-8832-1EC772F4B1D3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70" name="TextBox 745">
          <a:extLst>
            <a:ext uri="{FF2B5EF4-FFF2-40B4-BE49-F238E27FC236}">
              <a16:creationId xmlns:a16="http://schemas.microsoft.com/office/drawing/2014/main" id="{45DFA750-FCB4-4E87-A302-010AD065801E}"/>
            </a:ext>
            <a:ext uri="{147F2762-F138-4A5C-976F-8EAC2B608ADB}">
              <a16:predDERef xmlns:a16="http://schemas.microsoft.com/office/drawing/2014/main" pred="{C738296B-997A-49B7-BA2C-9B7644016AB1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71" name="TextBox 746">
          <a:extLst>
            <a:ext uri="{FF2B5EF4-FFF2-40B4-BE49-F238E27FC236}">
              <a16:creationId xmlns:a16="http://schemas.microsoft.com/office/drawing/2014/main" id="{BF1102DA-316D-4816-9B58-22E4B602FA7F}"/>
            </a:ext>
            <a:ext uri="{147F2762-F138-4A5C-976F-8EAC2B608ADB}">
              <a16:predDERef xmlns:a16="http://schemas.microsoft.com/office/drawing/2014/main" pred="{45DFA750-FCB4-4E87-A302-010AD065801E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72" name="TextBox 747">
          <a:extLst>
            <a:ext uri="{FF2B5EF4-FFF2-40B4-BE49-F238E27FC236}">
              <a16:creationId xmlns:a16="http://schemas.microsoft.com/office/drawing/2014/main" id="{E8FFC247-A841-408C-BA3C-7E802830251B}"/>
            </a:ext>
            <a:ext uri="{147F2762-F138-4A5C-976F-8EAC2B608ADB}">
              <a16:predDERef xmlns:a16="http://schemas.microsoft.com/office/drawing/2014/main" pred="{BF1102DA-316D-4816-9B58-22E4B602FA7F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73" name="TextBox 748">
          <a:extLst>
            <a:ext uri="{FF2B5EF4-FFF2-40B4-BE49-F238E27FC236}">
              <a16:creationId xmlns:a16="http://schemas.microsoft.com/office/drawing/2014/main" id="{8E53F1B9-E185-4845-B70D-7228AF911B80}"/>
            </a:ext>
            <a:ext uri="{147F2762-F138-4A5C-976F-8EAC2B608ADB}">
              <a16:predDERef xmlns:a16="http://schemas.microsoft.com/office/drawing/2014/main" pred="{E8FFC247-A841-408C-BA3C-7E802830251B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74" name="TextBox 749">
          <a:extLst>
            <a:ext uri="{FF2B5EF4-FFF2-40B4-BE49-F238E27FC236}">
              <a16:creationId xmlns:a16="http://schemas.microsoft.com/office/drawing/2014/main" id="{E39FCAE3-49EF-409C-A44F-877EC49DACD4}"/>
            </a:ext>
            <a:ext uri="{147F2762-F138-4A5C-976F-8EAC2B608ADB}">
              <a16:predDERef xmlns:a16="http://schemas.microsoft.com/office/drawing/2014/main" pred="{8E53F1B9-E185-4845-B70D-7228AF911B80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75" name="TextBox 750">
          <a:extLst>
            <a:ext uri="{FF2B5EF4-FFF2-40B4-BE49-F238E27FC236}">
              <a16:creationId xmlns:a16="http://schemas.microsoft.com/office/drawing/2014/main" id="{96A19608-AF9F-4074-81B1-C791633EDE27}"/>
            </a:ext>
            <a:ext uri="{147F2762-F138-4A5C-976F-8EAC2B608ADB}">
              <a16:predDERef xmlns:a16="http://schemas.microsoft.com/office/drawing/2014/main" pred="{E39FCAE3-49EF-409C-A44F-877EC49DACD4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76" name="TextBox 751">
          <a:extLst>
            <a:ext uri="{FF2B5EF4-FFF2-40B4-BE49-F238E27FC236}">
              <a16:creationId xmlns:a16="http://schemas.microsoft.com/office/drawing/2014/main" id="{99F7AC25-9A3A-4CAC-B792-1FA2E46D4523}"/>
            </a:ext>
            <a:ext uri="{147F2762-F138-4A5C-976F-8EAC2B608ADB}">
              <a16:predDERef xmlns:a16="http://schemas.microsoft.com/office/drawing/2014/main" pred="{96A19608-AF9F-4074-81B1-C791633EDE27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77" name="TextBox 752">
          <a:extLst>
            <a:ext uri="{FF2B5EF4-FFF2-40B4-BE49-F238E27FC236}">
              <a16:creationId xmlns:a16="http://schemas.microsoft.com/office/drawing/2014/main" id="{38BBCA62-F7D9-4B0D-AC65-158D7504C135}"/>
            </a:ext>
            <a:ext uri="{147F2762-F138-4A5C-976F-8EAC2B608ADB}">
              <a16:predDERef xmlns:a16="http://schemas.microsoft.com/office/drawing/2014/main" pred="{99F7AC25-9A3A-4CAC-B792-1FA2E46D4523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78" name="TextBox 753">
          <a:extLst>
            <a:ext uri="{FF2B5EF4-FFF2-40B4-BE49-F238E27FC236}">
              <a16:creationId xmlns:a16="http://schemas.microsoft.com/office/drawing/2014/main" id="{EBDF06A3-C8E1-4EE9-8DD3-F4C12057572F}"/>
            </a:ext>
            <a:ext uri="{147F2762-F138-4A5C-976F-8EAC2B608ADB}">
              <a16:predDERef xmlns:a16="http://schemas.microsoft.com/office/drawing/2014/main" pred="{38BBCA62-F7D9-4B0D-AC65-158D7504C135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79" name="TextBox 754">
          <a:extLst>
            <a:ext uri="{FF2B5EF4-FFF2-40B4-BE49-F238E27FC236}">
              <a16:creationId xmlns:a16="http://schemas.microsoft.com/office/drawing/2014/main" id="{BC293744-BB95-466B-9B4B-0BC8F297469F}"/>
            </a:ext>
            <a:ext uri="{147F2762-F138-4A5C-976F-8EAC2B608ADB}">
              <a16:predDERef xmlns:a16="http://schemas.microsoft.com/office/drawing/2014/main" pred="{EBDF06A3-C8E1-4EE9-8DD3-F4C12057572F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80" name="TextBox 755">
          <a:extLst>
            <a:ext uri="{FF2B5EF4-FFF2-40B4-BE49-F238E27FC236}">
              <a16:creationId xmlns:a16="http://schemas.microsoft.com/office/drawing/2014/main" id="{A46B5DD9-AA9B-40A2-AFB4-CCEE66D3153A}"/>
            </a:ext>
            <a:ext uri="{147F2762-F138-4A5C-976F-8EAC2B608ADB}">
              <a16:predDERef xmlns:a16="http://schemas.microsoft.com/office/drawing/2014/main" pred="{BC293744-BB95-466B-9B4B-0BC8F297469F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81" name="TextBox 756">
          <a:extLst>
            <a:ext uri="{FF2B5EF4-FFF2-40B4-BE49-F238E27FC236}">
              <a16:creationId xmlns:a16="http://schemas.microsoft.com/office/drawing/2014/main" id="{0878D55F-67A9-4D87-B6D6-5256C09541D0}"/>
            </a:ext>
            <a:ext uri="{147F2762-F138-4A5C-976F-8EAC2B608ADB}">
              <a16:predDERef xmlns:a16="http://schemas.microsoft.com/office/drawing/2014/main" pred="{A46B5DD9-AA9B-40A2-AFB4-CCEE66D3153A}"/>
            </a:ext>
          </a:extLst>
        </xdr:cNvPr>
        <xdr:cNvSpPr txBox="1"/>
      </xdr:nvSpPr>
      <xdr:spPr>
        <a:xfrm>
          <a:off x="4867275" y="434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2" name="TextBox 737">
          <a:extLst>
            <a:ext uri="{FF2B5EF4-FFF2-40B4-BE49-F238E27FC236}">
              <a16:creationId xmlns:a16="http://schemas.microsoft.com/office/drawing/2014/main" id="{D19CC5C2-5EB5-4511-9CA0-EE81A1B05F34}"/>
            </a:ext>
            <a:ext uri="{147F2762-F138-4A5C-976F-8EAC2B608ADB}">
              <a16:predDERef xmlns:a16="http://schemas.microsoft.com/office/drawing/2014/main" pred="{0878D55F-67A9-4D87-B6D6-5256C09541D0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3" name="TextBox 738">
          <a:extLst>
            <a:ext uri="{FF2B5EF4-FFF2-40B4-BE49-F238E27FC236}">
              <a16:creationId xmlns:a16="http://schemas.microsoft.com/office/drawing/2014/main" id="{3BD98803-A6C0-4504-8645-D526E1D5AE39}"/>
            </a:ext>
            <a:ext uri="{147F2762-F138-4A5C-976F-8EAC2B608ADB}">
              <a16:predDERef xmlns:a16="http://schemas.microsoft.com/office/drawing/2014/main" pred="{D19CC5C2-5EB5-4511-9CA0-EE81A1B05F34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" name="TextBox 739">
          <a:extLst>
            <a:ext uri="{FF2B5EF4-FFF2-40B4-BE49-F238E27FC236}">
              <a16:creationId xmlns:a16="http://schemas.microsoft.com/office/drawing/2014/main" id="{1FD7AC1A-8E34-404B-BA87-A78074A02C6E}"/>
            </a:ext>
            <a:ext uri="{147F2762-F138-4A5C-976F-8EAC2B608ADB}">
              <a16:predDERef xmlns:a16="http://schemas.microsoft.com/office/drawing/2014/main" pred="{3BD98803-A6C0-4504-8645-D526E1D5AE39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" name="TextBox 740">
          <a:extLst>
            <a:ext uri="{FF2B5EF4-FFF2-40B4-BE49-F238E27FC236}">
              <a16:creationId xmlns:a16="http://schemas.microsoft.com/office/drawing/2014/main" id="{E6F12131-7C52-419B-AD93-96885DDFCD83}"/>
            </a:ext>
            <a:ext uri="{147F2762-F138-4A5C-976F-8EAC2B608ADB}">
              <a16:predDERef xmlns:a16="http://schemas.microsoft.com/office/drawing/2014/main" pred="{1FD7AC1A-8E34-404B-BA87-A78074A02C6E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" name="TextBox 745">
          <a:extLst>
            <a:ext uri="{FF2B5EF4-FFF2-40B4-BE49-F238E27FC236}">
              <a16:creationId xmlns:a16="http://schemas.microsoft.com/office/drawing/2014/main" id="{FED0C0D8-929E-480F-8CF2-68A775237020}"/>
            </a:ext>
            <a:ext uri="{147F2762-F138-4A5C-976F-8EAC2B608ADB}">
              <a16:predDERef xmlns:a16="http://schemas.microsoft.com/office/drawing/2014/main" pred="{E6F12131-7C52-419B-AD93-96885DDFCD83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7" name="TextBox 746">
          <a:extLst>
            <a:ext uri="{FF2B5EF4-FFF2-40B4-BE49-F238E27FC236}">
              <a16:creationId xmlns:a16="http://schemas.microsoft.com/office/drawing/2014/main" id="{05E72CA6-9913-4BF7-BABF-817E35779D18}"/>
            </a:ext>
            <a:ext uri="{147F2762-F138-4A5C-976F-8EAC2B608ADB}">
              <a16:predDERef xmlns:a16="http://schemas.microsoft.com/office/drawing/2014/main" pred="{FED0C0D8-929E-480F-8CF2-68A775237020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8" name="TextBox 747">
          <a:extLst>
            <a:ext uri="{FF2B5EF4-FFF2-40B4-BE49-F238E27FC236}">
              <a16:creationId xmlns:a16="http://schemas.microsoft.com/office/drawing/2014/main" id="{C1108702-2212-4883-ADA4-9D095D86A0EB}"/>
            </a:ext>
            <a:ext uri="{147F2762-F138-4A5C-976F-8EAC2B608ADB}">
              <a16:predDERef xmlns:a16="http://schemas.microsoft.com/office/drawing/2014/main" pred="{05E72CA6-9913-4BF7-BABF-817E35779D18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9" name="TextBox 748">
          <a:extLst>
            <a:ext uri="{FF2B5EF4-FFF2-40B4-BE49-F238E27FC236}">
              <a16:creationId xmlns:a16="http://schemas.microsoft.com/office/drawing/2014/main" id="{8F9891AC-F558-4352-AB3C-6D9869C68367}"/>
            </a:ext>
            <a:ext uri="{147F2762-F138-4A5C-976F-8EAC2B608ADB}">
              <a16:predDERef xmlns:a16="http://schemas.microsoft.com/office/drawing/2014/main" pred="{C1108702-2212-4883-ADA4-9D095D86A0EB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90" name="TextBox 749">
          <a:extLst>
            <a:ext uri="{FF2B5EF4-FFF2-40B4-BE49-F238E27FC236}">
              <a16:creationId xmlns:a16="http://schemas.microsoft.com/office/drawing/2014/main" id="{5B75DB4D-54A6-40B1-9F27-166E938CB3E1}"/>
            </a:ext>
            <a:ext uri="{147F2762-F138-4A5C-976F-8EAC2B608ADB}">
              <a16:predDERef xmlns:a16="http://schemas.microsoft.com/office/drawing/2014/main" pred="{8F9891AC-F558-4352-AB3C-6D9869C68367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91" name="TextBox 750">
          <a:extLst>
            <a:ext uri="{FF2B5EF4-FFF2-40B4-BE49-F238E27FC236}">
              <a16:creationId xmlns:a16="http://schemas.microsoft.com/office/drawing/2014/main" id="{30B14316-8F85-4CB9-88E0-0E055D85A31D}"/>
            </a:ext>
            <a:ext uri="{147F2762-F138-4A5C-976F-8EAC2B608ADB}">
              <a16:predDERef xmlns:a16="http://schemas.microsoft.com/office/drawing/2014/main" pred="{5B75DB4D-54A6-40B1-9F27-166E938CB3E1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92" name="TextBox 751">
          <a:extLst>
            <a:ext uri="{FF2B5EF4-FFF2-40B4-BE49-F238E27FC236}">
              <a16:creationId xmlns:a16="http://schemas.microsoft.com/office/drawing/2014/main" id="{127AC470-65D5-466E-B327-932194D2E2D0}"/>
            </a:ext>
            <a:ext uri="{147F2762-F138-4A5C-976F-8EAC2B608ADB}">
              <a16:predDERef xmlns:a16="http://schemas.microsoft.com/office/drawing/2014/main" pred="{30B14316-8F85-4CB9-88E0-0E055D85A31D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93" name="TextBox 752">
          <a:extLst>
            <a:ext uri="{FF2B5EF4-FFF2-40B4-BE49-F238E27FC236}">
              <a16:creationId xmlns:a16="http://schemas.microsoft.com/office/drawing/2014/main" id="{9EA928ED-3378-46EE-8316-2F5D9DF28351}"/>
            </a:ext>
            <a:ext uri="{147F2762-F138-4A5C-976F-8EAC2B608ADB}">
              <a16:predDERef xmlns:a16="http://schemas.microsoft.com/office/drawing/2014/main" pred="{127AC470-65D5-466E-B327-932194D2E2D0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94" name="TextBox 753">
          <a:extLst>
            <a:ext uri="{FF2B5EF4-FFF2-40B4-BE49-F238E27FC236}">
              <a16:creationId xmlns:a16="http://schemas.microsoft.com/office/drawing/2014/main" id="{1DDDE37C-EB97-454B-AEFE-CAACAC7350C0}"/>
            </a:ext>
            <a:ext uri="{147F2762-F138-4A5C-976F-8EAC2B608ADB}">
              <a16:predDERef xmlns:a16="http://schemas.microsoft.com/office/drawing/2014/main" pred="{9EA928ED-3378-46EE-8316-2F5D9DF28351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95" name="TextBox 754">
          <a:extLst>
            <a:ext uri="{FF2B5EF4-FFF2-40B4-BE49-F238E27FC236}">
              <a16:creationId xmlns:a16="http://schemas.microsoft.com/office/drawing/2014/main" id="{6BF4F7A3-5DCF-4A83-9D95-D8E02A74DA82}"/>
            </a:ext>
            <a:ext uri="{147F2762-F138-4A5C-976F-8EAC2B608ADB}">
              <a16:predDERef xmlns:a16="http://schemas.microsoft.com/office/drawing/2014/main" pred="{1DDDE37C-EB97-454B-AEFE-CAACAC7350C0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96" name="TextBox 755">
          <a:extLst>
            <a:ext uri="{FF2B5EF4-FFF2-40B4-BE49-F238E27FC236}">
              <a16:creationId xmlns:a16="http://schemas.microsoft.com/office/drawing/2014/main" id="{2120B10C-94D5-4568-AE9B-A668691F7979}"/>
            </a:ext>
            <a:ext uri="{147F2762-F138-4A5C-976F-8EAC2B608ADB}">
              <a16:predDERef xmlns:a16="http://schemas.microsoft.com/office/drawing/2014/main" pred="{6BF4F7A3-5DCF-4A83-9D95-D8E02A74DA82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97" name="TextBox 756">
          <a:extLst>
            <a:ext uri="{FF2B5EF4-FFF2-40B4-BE49-F238E27FC236}">
              <a16:creationId xmlns:a16="http://schemas.microsoft.com/office/drawing/2014/main" id="{C97C6838-BD85-4EBB-9F3F-DEF8F9DDC456}"/>
            </a:ext>
            <a:ext uri="{147F2762-F138-4A5C-976F-8EAC2B608ADB}">
              <a16:predDERef xmlns:a16="http://schemas.microsoft.com/office/drawing/2014/main" pred="{2120B10C-94D5-4568-AE9B-A668691F7979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98" name="TextBox 737">
          <a:extLst>
            <a:ext uri="{FF2B5EF4-FFF2-40B4-BE49-F238E27FC236}">
              <a16:creationId xmlns:a16="http://schemas.microsoft.com/office/drawing/2014/main" id="{BF1714E2-61B5-438A-98F2-CF1FA7990F81}"/>
            </a:ext>
            <a:ext uri="{147F2762-F138-4A5C-976F-8EAC2B608ADB}">
              <a16:predDERef xmlns:a16="http://schemas.microsoft.com/office/drawing/2014/main" pred="{C97C6838-BD85-4EBB-9F3F-DEF8F9DDC456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99" name="TextBox 738">
          <a:extLst>
            <a:ext uri="{FF2B5EF4-FFF2-40B4-BE49-F238E27FC236}">
              <a16:creationId xmlns:a16="http://schemas.microsoft.com/office/drawing/2014/main" id="{C952A0E2-A29F-4BAB-8B1F-93A7C367C520}"/>
            </a:ext>
            <a:ext uri="{147F2762-F138-4A5C-976F-8EAC2B608ADB}">
              <a16:predDERef xmlns:a16="http://schemas.microsoft.com/office/drawing/2014/main" pred="{BF1714E2-61B5-438A-98F2-CF1FA7990F81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0" name="TextBox 739">
          <a:extLst>
            <a:ext uri="{FF2B5EF4-FFF2-40B4-BE49-F238E27FC236}">
              <a16:creationId xmlns:a16="http://schemas.microsoft.com/office/drawing/2014/main" id="{2173E699-DFCF-43B3-88A6-F4FBD81B55A0}"/>
            </a:ext>
            <a:ext uri="{147F2762-F138-4A5C-976F-8EAC2B608ADB}">
              <a16:predDERef xmlns:a16="http://schemas.microsoft.com/office/drawing/2014/main" pred="{C952A0E2-A29F-4BAB-8B1F-93A7C367C520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1" name="TextBox 740">
          <a:extLst>
            <a:ext uri="{FF2B5EF4-FFF2-40B4-BE49-F238E27FC236}">
              <a16:creationId xmlns:a16="http://schemas.microsoft.com/office/drawing/2014/main" id="{3C9B2C2B-B5CD-47D7-9024-E9AE9D76316D}"/>
            </a:ext>
            <a:ext uri="{147F2762-F138-4A5C-976F-8EAC2B608ADB}">
              <a16:predDERef xmlns:a16="http://schemas.microsoft.com/office/drawing/2014/main" pred="{2173E699-DFCF-43B3-88A6-F4FBD81B55A0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2" name="TextBox 745">
          <a:extLst>
            <a:ext uri="{FF2B5EF4-FFF2-40B4-BE49-F238E27FC236}">
              <a16:creationId xmlns:a16="http://schemas.microsoft.com/office/drawing/2014/main" id="{6C645176-924D-4E4A-98E2-E2256EFF09DC}"/>
            </a:ext>
            <a:ext uri="{147F2762-F138-4A5C-976F-8EAC2B608ADB}">
              <a16:predDERef xmlns:a16="http://schemas.microsoft.com/office/drawing/2014/main" pred="{3C9B2C2B-B5CD-47D7-9024-E9AE9D76316D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3" name="TextBox 746">
          <a:extLst>
            <a:ext uri="{FF2B5EF4-FFF2-40B4-BE49-F238E27FC236}">
              <a16:creationId xmlns:a16="http://schemas.microsoft.com/office/drawing/2014/main" id="{51B20AE7-49D7-48AF-BDA3-2CCAE2F4B937}"/>
            </a:ext>
            <a:ext uri="{147F2762-F138-4A5C-976F-8EAC2B608ADB}">
              <a16:predDERef xmlns:a16="http://schemas.microsoft.com/office/drawing/2014/main" pred="{6C645176-924D-4E4A-98E2-E2256EFF09DC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4" name="TextBox 747">
          <a:extLst>
            <a:ext uri="{FF2B5EF4-FFF2-40B4-BE49-F238E27FC236}">
              <a16:creationId xmlns:a16="http://schemas.microsoft.com/office/drawing/2014/main" id="{1B1B3EA5-7D87-426F-92D3-C1AF89D6D032}"/>
            </a:ext>
            <a:ext uri="{147F2762-F138-4A5C-976F-8EAC2B608ADB}">
              <a16:predDERef xmlns:a16="http://schemas.microsoft.com/office/drawing/2014/main" pred="{51B20AE7-49D7-48AF-BDA3-2CCAE2F4B937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5" name="TextBox 748">
          <a:extLst>
            <a:ext uri="{FF2B5EF4-FFF2-40B4-BE49-F238E27FC236}">
              <a16:creationId xmlns:a16="http://schemas.microsoft.com/office/drawing/2014/main" id="{41A3DA9E-19F0-4B6E-8A19-2DE06FAA4A88}"/>
            </a:ext>
            <a:ext uri="{147F2762-F138-4A5C-976F-8EAC2B608ADB}">
              <a16:predDERef xmlns:a16="http://schemas.microsoft.com/office/drawing/2014/main" pred="{1B1B3EA5-7D87-426F-92D3-C1AF89D6D032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6" name="TextBox 749">
          <a:extLst>
            <a:ext uri="{FF2B5EF4-FFF2-40B4-BE49-F238E27FC236}">
              <a16:creationId xmlns:a16="http://schemas.microsoft.com/office/drawing/2014/main" id="{5AFB9F30-6A36-4065-8A55-384CEA275883}"/>
            </a:ext>
            <a:ext uri="{147F2762-F138-4A5C-976F-8EAC2B608ADB}">
              <a16:predDERef xmlns:a16="http://schemas.microsoft.com/office/drawing/2014/main" pred="{41A3DA9E-19F0-4B6E-8A19-2DE06FAA4A88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7" name="TextBox 750">
          <a:extLst>
            <a:ext uri="{FF2B5EF4-FFF2-40B4-BE49-F238E27FC236}">
              <a16:creationId xmlns:a16="http://schemas.microsoft.com/office/drawing/2014/main" id="{67590D5D-BADB-4660-9D42-C8A6849557F2}"/>
            </a:ext>
            <a:ext uri="{147F2762-F138-4A5C-976F-8EAC2B608ADB}">
              <a16:predDERef xmlns:a16="http://schemas.microsoft.com/office/drawing/2014/main" pred="{5AFB9F30-6A36-4065-8A55-384CEA275883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8" name="TextBox 751">
          <a:extLst>
            <a:ext uri="{FF2B5EF4-FFF2-40B4-BE49-F238E27FC236}">
              <a16:creationId xmlns:a16="http://schemas.microsoft.com/office/drawing/2014/main" id="{1DE249BA-3713-4859-A101-92A750A592C8}"/>
            </a:ext>
            <a:ext uri="{147F2762-F138-4A5C-976F-8EAC2B608ADB}">
              <a16:predDERef xmlns:a16="http://schemas.microsoft.com/office/drawing/2014/main" pred="{67590D5D-BADB-4660-9D42-C8A6849557F2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9" name="TextBox 752">
          <a:extLst>
            <a:ext uri="{FF2B5EF4-FFF2-40B4-BE49-F238E27FC236}">
              <a16:creationId xmlns:a16="http://schemas.microsoft.com/office/drawing/2014/main" id="{99C33246-E7AC-4389-AD48-C06627124657}"/>
            </a:ext>
            <a:ext uri="{147F2762-F138-4A5C-976F-8EAC2B608ADB}">
              <a16:predDERef xmlns:a16="http://schemas.microsoft.com/office/drawing/2014/main" pred="{1DE249BA-3713-4859-A101-92A750A592C8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10" name="TextBox 753">
          <a:extLst>
            <a:ext uri="{FF2B5EF4-FFF2-40B4-BE49-F238E27FC236}">
              <a16:creationId xmlns:a16="http://schemas.microsoft.com/office/drawing/2014/main" id="{0D7DFC5F-B8F7-467A-A944-BD9B3BF81EDA}"/>
            </a:ext>
            <a:ext uri="{147F2762-F138-4A5C-976F-8EAC2B608ADB}">
              <a16:predDERef xmlns:a16="http://schemas.microsoft.com/office/drawing/2014/main" pred="{99C33246-E7AC-4389-AD48-C06627124657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11" name="TextBox 754">
          <a:extLst>
            <a:ext uri="{FF2B5EF4-FFF2-40B4-BE49-F238E27FC236}">
              <a16:creationId xmlns:a16="http://schemas.microsoft.com/office/drawing/2014/main" id="{084E4F4D-EBE7-4354-9C83-8356403417DC}"/>
            </a:ext>
            <a:ext uri="{147F2762-F138-4A5C-976F-8EAC2B608ADB}">
              <a16:predDERef xmlns:a16="http://schemas.microsoft.com/office/drawing/2014/main" pred="{0D7DFC5F-B8F7-467A-A944-BD9B3BF81EDA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12" name="TextBox 755">
          <a:extLst>
            <a:ext uri="{FF2B5EF4-FFF2-40B4-BE49-F238E27FC236}">
              <a16:creationId xmlns:a16="http://schemas.microsoft.com/office/drawing/2014/main" id="{F39A5422-D96D-44A0-B4A3-56F86692B834}"/>
            </a:ext>
            <a:ext uri="{147F2762-F138-4A5C-976F-8EAC2B608ADB}">
              <a16:predDERef xmlns:a16="http://schemas.microsoft.com/office/drawing/2014/main" pred="{084E4F4D-EBE7-4354-9C83-8356403417DC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13" name="TextBox 756">
          <a:extLst>
            <a:ext uri="{FF2B5EF4-FFF2-40B4-BE49-F238E27FC236}">
              <a16:creationId xmlns:a16="http://schemas.microsoft.com/office/drawing/2014/main" id="{E95D7268-24F3-460A-86CA-DA82105DDF2F}"/>
            </a:ext>
            <a:ext uri="{147F2762-F138-4A5C-976F-8EAC2B608ADB}">
              <a16:predDERef xmlns:a16="http://schemas.microsoft.com/office/drawing/2014/main" pred="{F39A5422-D96D-44A0-B4A3-56F86692B834}"/>
            </a:ext>
          </a:extLst>
        </xdr:cNvPr>
        <xdr:cNvSpPr txBox="1"/>
      </xdr:nvSpPr>
      <xdr:spPr>
        <a:xfrm>
          <a:off x="5438775" y="5002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14" name="TextBox 737">
          <a:extLst>
            <a:ext uri="{FF2B5EF4-FFF2-40B4-BE49-F238E27FC236}">
              <a16:creationId xmlns:a16="http://schemas.microsoft.com/office/drawing/2014/main" id="{720E266F-D58C-4CF4-9D59-812EB75B9900}"/>
            </a:ext>
            <a:ext uri="{147F2762-F138-4A5C-976F-8EAC2B608ADB}">
              <a16:predDERef xmlns:a16="http://schemas.microsoft.com/office/drawing/2014/main" pred="{E95D7268-24F3-460A-86CA-DA82105DDF2F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15" name="TextBox 738">
          <a:extLst>
            <a:ext uri="{FF2B5EF4-FFF2-40B4-BE49-F238E27FC236}">
              <a16:creationId xmlns:a16="http://schemas.microsoft.com/office/drawing/2014/main" id="{44505FD4-DED4-40EC-841B-20B91707DA2A}"/>
            </a:ext>
            <a:ext uri="{147F2762-F138-4A5C-976F-8EAC2B608ADB}">
              <a16:predDERef xmlns:a16="http://schemas.microsoft.com/office/drawing/2014/main" pred="{720E266F-D58C-4CF4-9D59-812EB75B9900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16" name="TextBox 739">
          <a:extLst>
            <a:ext uri="{FF2B5EF4-FFF2-40B4-BE49-F238E27FC236}">
              <a16:creationId xmlns:a16="http://schemas.microsoft.com/office/drawing/2014/main" id="{112D42B0-C73A-4F0C-89D9-3F49F2C6083A}"/>
            </a:ext>
            <a:ext uri="{147F2762-F138-4A5C-976F-8EAC2B608ADB}">
              <a16:predDERef xmlns:a16="http://schemas.microsoft.com/office/drawing/2014/main" pred="{44505FD4-DED4-40EC-841B-20B91707DA2A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17" name="TextBox 740">
          <a:extLst>
            <a:ext uri="{FF2B5EF4-FFF2-40B4-BE49-F238E27FC236}">
              <a16:creationId xmlns:a16="http://schemas.microsoft.com/office/drawing/2014/main" id="{B3208734-748C-4A7F-A4FC-189F1E83800F}"/>
            </a:ext>
            <a:ext uri="{147F2762-F138-4A5C-976F-8EAC2B608ADB}">
              <a16:predDERef xmlns:a16="http://schemas.microsoft.com/office/drawing/2014/main" pred="{112D42B0-C73A-4F0C-89D9-3F49F2C6083A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18" name="TextBox 745">
          <a:extLst>
            <a:ext uri="{FF2B5EF4-FFF2-40B4-BE49-F238E27FC236}">
              <a16:creationId xmlns:a16="http://schemas.microsoft.com/office/drawing/2014/main" id="{EA1F05ED-E9EE-43E5-A12E-7FE464D86546}"/>
            </a:ext>
            <a:ext uri="{147F2762-F138-4A5C-976F-8EAC2B608ADB}">
              <a16:predDERef xmlns:a16="http://schemas.microsoft.com/office/drawing/2014/main" pred="{B3208734-748C-4A7F-A4FC-189F1E83800F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19" name="TextBox 746">
          <a:extLst>
            <a:ext uri="{FF2B5EF4-FFF2-40B4-BE49-F238E27FC236}">
              <a16:creationId xmlns:a16="http://schemas.microsoft.com/office/drawing/2014/main" id="{8B39001C-E4F5-4D4B-A738-CFC456D0C68D}"/>
            </a:ext>
            <a:ext uri="{147F2762-F138-4A5C-976F-8EAC2B608ADB}">
              <a16:predDERef xmlns:a16="http://schemas.microsoft.com/office/drawing/2014/main" pred="{EA1F05ED-E9EE-43E5-A12E-7FE464D86546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0" name="TextBox 747">
          <a:extLst>
            <a:ext uri="{FF2B5EF4-FFF2-40B4-BE49-F238E27FC236}">
              <a16:creationId xmlns:a16="http://schemas.microsoft.com/office/drawing/2014/main" id="{22977601-8827-475D-BED8-4E54A6F382D8}"/>
            </a:ext>
            <a:ext uri="{147F2762-F138-4A5C-976F-8EAC2B608ADB}">
              <a16:predDERef xmlns:a16="http://schemas.microsoft.com/office/drawing/2014/main" pred="{8B39001C-E4F5-4D4B-A738-CFC456D0C68D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1" name="TextBox 748">
          <a:extLst>
            <a:ext uri="{FF2B5EF4-FFF2-40B4-BE49-F238E27FC236}">
              <a16:creationId xmlns:a16="http://schemas.microsoft.com/office/drawing/2014/main" id="{9705A73A-AC37-42AD-B07E-159D12D8B373}"/>
            </a:ext>
            <a:ext uri="{147F2762-F138-4A5C-976F-8EAC2B608ADB}">
              <a16:predDERef xmlns:a16="http://schemas.microsoft.com/office/drawing/2014/main" pred="{22977601-8827-475D-BED8-4E54A6F382D8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2" name="TextBox 749">
          <a:extLst>
            <a:ext uri="{FF2B5EF4-FFF2-40B4-BE49-F238E27FC236}">
              <a16:creationId xmlns:a16="http://schemas.microsoft.com/office/drawing/2014/main" id="{F54D1D6D-D9C4-466A-9907-58BC7A8836A5}"/>
            </a:ext>
            <a:ext uri="{147F2762-F138-4A5C-976F-8EAC2B608ADB}">
              <a16:predDERef xmlns:a16="http://schemas.microsoft.com/office/drawing/2014/main" pred="{9705A73A-AC37-42AD-B07E-159D12D8B373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3" name="TextBox 750">
          <a:extLst>
            <a:ext uri="{FF2B5EF4-FFF2-40B4-BE49-F238E27FC236}">
              <a16:creationId xmlns:a16="http://schemas.microsoft.com/office/drawing/2014/main" id="{38306F19-DB49-4313-AA31-CE3E27A2568E}"/>
            </a:ext>
            <a:ext uri="{147F2762-F138-4A5C-976F-8EAC2B608ADB}">
              <a16:predDERef xmlns:a16="http://schemas.microsoft.com/office/drawing/2014/main" pred="{F54D1D6D-D9C4-466A-9907-58BC7A8836A5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" name="TextBox 751">
          <a:extLst>
            <a:ext uri="{FF2B5EF4-FFF2-40B4-BE49-F238E27FC236}">
              <a16:creationId xmlns:a16="http://schemas.microsoft.com/office/drawing/2014/main" id="{5356F4E4-71A6-4AF1-B946-E69AEC0E6E28}"/>
            </a:ext>
            <a:ext uri="{147F2762-F138-4A5C-976F-8EAC2B608ADB}">
              <a16:predDERef xmlns:a16="http://schemas.microsoft.com/office/drawing/2014/main" pred="{38306F19-DB49-4313-AA31-CE3E27A2568E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5" name="TextBox 752">
          <a:extLst>
            <a:ext uri="{FF2B5EF4-FFF2-40B4-BE49-F238E27FC236}">
              <a16:creationId xmlns:a16="http://schemas.microsoft.com/office/drawing/2014/main" id="{B75337FD-AC95-4F0F-AC4D-BB11546AA3B4}"/>
            </a:ext>
            <a:ext uri="{147F2762-F138-4A5C-976F-8EAC2B608ADB}">
              <a16:predDERef xmlns:a16="http://schemas.microsoft.com/office/drawing/2014/main" pred="{5356F4E4-71A6-4AF1-B946-E69AEC0E6E28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6" name="TextBox 753">
          <a:extLst>
            <a:ext uri="{FF2B5EF4-FFF2-40B4-BE49-F238E27FC236}">
              <a16:creationId xmlns:a16="http://schemas.microsoft.com/office/drawing/2014/main" id="{BE480C1C-9296-4CBD-883A-E6C200878307}"/>
            </a:ext>
            <a:ext uri="{147F2762-F138-4A5C-976F-8EAC2B608ADB}">
              <a16:predDERef xmlns:a16="http://schemas.microsoft.com/office/drawing/2014/main" pred="{B75337FD-AC95-4F0F-AC4D-BB11546AA3B4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7" name="TextBox 754">
          <a:extLst>
            <a:ext uri="{FF2B5EF4-FFF2-40B4-BE49-F238E27FC236}">
              <a16:creationId xmlns:a16="http://schemas.microsoft.com/office/drawing/2014/main" id="{4182DF9D-9961-4EDF-BBB4-6ACB07CD8AF0}"/>
            </a:ext>
            <a:ext uri="{147F2762-F138-4A5C-976F-8EAC2B608ADB}">
              <a16:predDERef xmlns:a16="http://schemas.microsoft.com/office/drawing/2014/main" pred="{BE480C1C-9296-4CBD-883A-E6C200878307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8" name="TextBox 755">
          <a:extLst>
            <a:ext uri="{FF2B5EF4-FFF2-40B4-BE49-F238E27FC236}">
              <a16:creationId xmlns:a16="http://schemas.microsoft.com/office/drawing/2014/main" id="{8D7DE112-70E8-49DA-980E-F8ED41A3324B}"/>
            </a:ext>
            <a:ext uri="{147F2762-F138-4A5C-976F-8EAC2B608ADB}">
              <a16:predDERef xmlns:a16="http://schemas.microsoft.com/office/drawing/2014/main" pred="{4182DF9D-9961-4EDF-BBB4-6ACB07CD8AF0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9" name="TextBox 756">
          <a:extLst>
            <a:ext uri="{FF2B5EF4-FFF2-40B4-BE49-F238E27FC236}">
              <a16:creationId xmlns:a16="http://schemas.microsoft.com/office/drawing/2014/main" id="{58798094-0AB8-4ED4-A811-FC1AF9F329C6}"/>
            </a:ext>
            <a:ext uri="{147F2762-F138-4A5C-976F-8EAC2B608ADB}">
              <a16:predDERef xmlns:a16="http://schemas.microsoft.com/office/drawing/2014/main" pred="{8D7DE112-70E8-49DA-980E-F8ED41A3324B}"/>
            </a:ext>
          </a:extLst>
        </xdr:cNvPr>
        <xdr:cNvSpPr txBox="1"/>
      </xdr:nvSpPr>
      <xdr:spPr>
        <a:xfrm>
          <a:off x="5438775" y="502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A89052-7AD9-4937-A68C-57FADE3C82F3}"/>
            </a:ext>
          </a:extLst>
        </xdr:cNvPr>
        <xdr:cNvSpPr txBox="1"/>
      </xdr:nvSpPr>
      <xdr:spPr>
        <a:xfrm>
          <a:off x="4029075" y="438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81B3D2-4DC7-4B07-BF65-46C168DDAEBD}"/>
            </a:ext>
          </a:extLst>
        </xdr:cNvPr>
        <xdr:cNvSpPr txBox="1"/>
      </xdr:nvSpPr>
      <xdr:spPr>
        <a:xfrm>
          <a:off x="4029075" y="438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9EADC71-FB62-47CB-9833-48052BEA6F0D}"/>
            </a:ext>
          </a:extLst>
        </xdr:cNvPr>
        <xdr:cNvSpPr txBox="1"/>
      </xdr:nvSpPr>
      <xdr:spPr>
        <a:xfrm>
          <a:off x="4029075" y="438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BAD99AB-3F20-404B-BFF9-43B315E1E81A}"/>
            </a:ext>
          </a:extLst>
        </xdr:cNvPr>
        <xdr:cNvSpPr txBox="1"/>
      </xdr:nvSpPr>
      <xdr:spPr>
        <a:xfrm>
          <a:off x="4029075" y="438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FDDAB48-A78A-4193-94DE-5CC95014B505}"/>
            </a:ext>
          </a:extLst>
        </xdr:cNvPr>
        <xdr:cNvSpPr txBox="1"/>
      </xdr:nvSpPr>
      <xdr:spPr>
        <a:xfrm>
          <a:off x="4029075" y="438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795066B-F244-4EC2-A187-19DBB29876A4}"/>
            </a:ext>
          </a:extLst>
        </xdr:cNvPr>
        <xdr:cNvSpPr txBox="1"/>
      </xdr:nvSpPr>
      <xdr:spPr>
        <a:xfrm>
          <a:off x="4029075" y="438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2E23FF5-F508-4852-9FD4-287863C9F59E}"/>
            </a:ext>
          </a:extLst>
        </xdr:cNvPr>
        <xdr:cNvSpPr txBox="1"/>
      </xdr:nvSpPr>
      <xdr:spPr>
        <a:xfrm>
          <a:off x="4029075" y="438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7C64A37-7D13-4EC6-A2D7-00EA3C11C2DC}"/>
            </a:ext>
          </a:extLst>
        </xdr:cNvPr>
        <xdr:cNvSpPr txBox="1"/>
      </xdr:nvSpPr>
      <xdr:spPr>
        <a:xfrm>
          <a:off x="4029075" y="438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F871279-C12A-4084-B718-0FA9BAFC369D}"/>
            </a:ext>
          </a:extLst>
        </xdr:cNvPr>
        <xdr:cNvSpPr txBox="1"/>
      </xdr:nvSpPr>
      <xdr:spPr>
        <a:xfrm>
          <a:off x="1704975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94F0D18-9DDC-4B9C-A649-29E48B72BAF1}"/>
            </a:ext>
          </a:extLst>
        </xdr:cNvPr>
        <xdr:cNvSpPr txBox="1"/>
      </xdr:nvSpPr>
      <xdr:spPr>
        <a:xfrm>
          <a:off x="1704975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981CFC4-89AE-4800-8CE0-A57452B4F82A}"/>
            </a:ext>
          </a:extLst>
        </xdr:cNvPr>
        <xdr:cNvSpPr txBox="1"/>
      </xdr:nvSpPr>
      <xdr:spPr>
        <a:xfrm>
          <a:off x="1704975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E3F6ADE-DDD3-46D7-98D2-337192C2AB62}"/>
            </a:ext>
          </a:extLst>
        </xdr:cNvPr>
        <xdr:cNvSpPr txBox="1"/>
      </xdr:nvSpPr>
      <xdr:spPr>
        <a:xfrm>
          <a:off x="1704975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D19BFFD-5A29-47FA-8BD6-05243CF52CB5}"/>
            </a:ext>
          </a:extLst>
        </xdr:cNvPr>
        <xdr:cNvSpPr txBox="1"/>
      </xdr:nvSpPr>
      <xdr:spPr>
        <a:xfrm>
          <a:off x="1704975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39B304C-2FBB-40CF-BE7A-93035F403268}"/>
            </a:ext>
          </a:extLst>
        </xdr:cNvPr>
        <xdr:cNvSpPr txBox="1"/>
      </xdr:nvSpPr>
      <xdr:spPr>
        <a:xfrm>
          <a:off x="1704975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7083F15-15F4-4DF9-821A-C3CA3CA86E65}"/>
            </a:ext>
          </a:extLst>
        </xdr:cNvPr>
        <xdr:cNvSpPr txBox="1"/>
      </xdr:nvSpPr>
      <xdr:spPr>
        <a:xfrm>
          <a:off x="1704975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84231734-A55E-4587-9CC4-E33DBAE2CC43}"/>
            </a:ext>
          </a:extLst>
        </xdr:cNvPr>
        <xdr:cNvSpPr txBox="1"/>
      </xdr:nvSpPr>
      <xdr:spPr>
        <a:xfrm>
          <a:off x="1704975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A55E38B-2DA2-4524-B084-B4B21AFB04EA}"/>
            </a:ext>
          </a:extLst>
        </xdr:cNvPr>
        <xdr:cNvSpPr txBox="1"/>
      </xdr:nvSpPr>
      <xdr:spPr>
        <a:xfrm>
          <a:off x="1704975" y="1965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9CAE618A-D15E-4D1F-91BD-193E40ECDDB4}"/>
            </a:ext>
          </a:extLst>
        </xdr:cNvPr>
        <xdr:cNvSpPr txBox="1"/>
      </xdr:nvSpPr>
      <xdr:spPr>
        <a:xfrm>
          <a:off x="1704975" y="1965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5BC4756-0E79-41F4-8ED2-446221EAEFB2}"/>
            </a:ext>
          </a:extLst>
        </xdr:cNvPr>
        <xdr:cNvSpPr txBox="1"/>
      </xdr:nvSpPr>
      <xdr:spPr>
        <a:xfrm>
          <a:off x="1704975" y="1965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0843571-8323-49DA-94FD-D51B02A67287}"/>
            </a:ext>
          </a:extLst>
        </xdr:cNvPr>
        <xdr:cNvSpPr txBox="1"/>
      </xdr:nvSpPr>
      <xdr:spPr>
        <a:xfrm>
          <a:off x="1704975" y="1965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4FD4FC4-18E7-4853-8FEA-96DFA7813811}"/>
            </a:ext>
          </a:extLst>
        </xdr:cNvPr>
        <xdr:cNvSpPr txBox="1"/>
      </xdr:nvSpPr>
      <xdr:spPr>
        <a:xfrm>
          <a:off x="1704975" y="1965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F245260-7296-4992-8B12-070A5BB8B65C}"/>
            </a:ext>
          </a:extLst>
        </xdr:cNvPr>
        <xdr:cNvSpPr txBox="1"/>
      </xdr:nvSpPr>
      <xdr:spPr>
        <a:xfrm>
          <a:off x="1704975" y="1965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CCA9E12-EE7E-457D-A0E6-81E9901B0979}"/>
            </a:ext>
          </a:extLst>
        </xdr:cNvPr>
        <xdr:cNvSpPr txBox="1"/>
      </xdr:nvSpPr>
      <xdr:spPr>
        <a:xfrm>
          <a:off x="1704975" y="1965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8C118C7-8716-4A68-8377-C7ADE0964542}"/>
            </a:ext>
          </a:extLst>
        </xdr:cNvPr>
        <xdr:cNvSpPr txBox="1"/>
      </xdr:nvSpPr>
      <xdr:spPr>
        <a:xfrm>
          <a:off x="1704975" y="1965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15</xdr:row>
      <xdr:rowOff>180975</xdr:rowOff>
    </xdr:from>
    <xdr:to>
      <xdr:col>6</xdr:col>
      <xdr:colOff>4552950</xdr:colOff>
      <xdr:row>24</xdr:row>
      <xdr:rowOff>390525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38EEFC-4F54-E1A9-0563-BC5BF5A30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0" y="3886200"/>
          <a:ext cx="4572000" cy="3228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03-12T17:26:38.37" personId="{00000000-0000-0000-0000-000000000000}" id="{4B43F0C1-319A-476A-9253-0DB49E8FCDCA}">
    <text>Revenue fund broken down in formula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megan.galarneau@alextech.edu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Krisi_Fenner@bemidjistate.edu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Krisi_Fenner@bemidjistate.edu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Kari.Christiansen@clcmn.edu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Mark.Faxvog@minnstate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Mark.Faxvog@minnstate.edu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nickoel.anderson@lsc.edu" TargetMode="External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mailto:stephanie.pope@minnesotanorth.edu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mailto:lpozanc@southeastmn.edu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mailto:pat.nordick@minnesota.edu" TargetMode="External"/><Relationship Id="rId4" Type="http://schemas.openxmlformats.org/officeDocument/2006/relationships/comments" Target="../comments4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mailto:steven.smith@mnsu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mailto:kalen.wiseth@northlandcollege.edu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mailto:Frank.Christopherson@pine.edu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mailto:judy.tebben@ridgewater.edu" TargetMode="Externa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mailto:brad.doss@riverland.edu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mailto:kelly.pyfferoen@rctc.edu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hyperlink" Target="mailto:drgolombiecki@stcloudstate.ed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hyperlink" Target="mailto:scott.wilson@saintpaul.edu" TargetMode="Externa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hyperlink" Target="mailto:katie.hewitt@southcentral.edu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hyperlink" Target="mailto:deb.kerkaert@smsu.edu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K40"/>
  <sheetViews>
    <sheetView tabSelected="1" zoomScaleNormal="100" zoomScaleSheetLayoutView="112" workbookViewId="0">
      <pane xSplit="1" ySplit="4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A17" sqref="A17"/>
    </sheetView>
  </sheetViews>
  <sheetFormatPr defaultColWidth="9.140625" defaultRowHeight="15.75" x14ac:dyDescent="0.25"/>
  <cols>
    <col min="1" max="1" width="47.5703125" style="1" bestFit="1" customWidth="1"/>
    <col min="2" max="2" width="9.42578125" style="1" customWidth="1"/>
    <col min="3" max="3" width="9.42578125" style="1" bestFit="1" customWidth="1"/>
    <col min="4" max="4" width="10.5703125" style="1" customWidth="1"/>
    <col min="5" max="5" width="10.5703125" style="2" customWidth="1"/>
    <col min="6" max="6" width="8.85546875" style="1" customWidth="1"/>
    <col min="7" max="7" width="9.140625" style="1"/>
    <col min="8" max="8" width="10" style="1" bestFit="1" customWidth="1"/>
    <col min="9" max="16384" width="9.140625" style="1"/>
  </cols>
  <sheetData>
    <row r="1" spans="1:8" ht="13.5" customHeight="1" x14ac:dyDescent="0.25">
      <c r="A1" s="44" t="s">
        <v>0</v>
      </c>
      <c r="E1" s="1"/>
    </row>
    <row r="2" spans="1:8" ht="16.5" customHeight="1" x14ac:dyDescent="0.25">
      <c r="A2" s="45" t="s">
        <v>1</v>
      </c>
      <c r="E2" s="1"/>
    </row>
    <row r="3" spans="1:8" ht="16.5" thickBot="1" x14ac:dyDescent="0.3">
      <c r="A3" s="12"/>
    </row>
    <row r="4" spans="1:8" s="4" customFormat="1" ht="79.5" thickBot="1" x14ac:dyDescent="0.25">
      <c r="A4" s="291" t="s">
        <v>2</v>
      </c>
      <c r="B4" s="292" t="s">
        <v>3</v>
      </c>
      <c r="C4" s="292" t="s">
        <v>4</v>
      </c>
      <c r="D4" s="293" t="s">
        <v>5</v>
      </c>
      <c r="E4" s="294" t="s">
        <v>6</v>
      </c>
      <c r="F4" s="292" t="s">
        <v>7</v>
      </c>
    </row>
    <row r="5" spans="1:8" ht="16.5" thickBot="1" x14ac:dyDescent="0.3">
      <c r="A5" s="290"/>
    </row>
    <row r="6" spans="1:8" ht="16.5" thickBot="1" x14ac:dyDescent="0.3">
      <c r="A6" s="5" t="s">
        <v>8</v>
      </c>
      <c r="D6" s="1" t="s">
        <v>9</v>
      </c>
    </row>
    <row r="7" spans="1:8" ht="15.6" customHeight="1" x14ac:dyDescent="0.25">
      <c r="A7" s="6" t="s">
        <v>10</v>
      </c>
      <c r="B7" s="590">
        <v>182.61</v>
      </c>
      <c r="C7" s="590">
        <f>+Alexandria!C16</f>
        <v>182.61</v>
      </c>
      <c r="D7" s="590">
        <f t="shared" ref="D7:D32" si="0">+C7-B7</f>
        <v>0</v>
      </c>
      <c r="E7" s="679">
        <f>(ROUND(D7,2))*30</f>
        <v>0</v>
      </c>
      <c r="F7" s="591">
        <f>D7/B7</f>
        <v>0</v>
      </c>
      <c r="G7" s="7"/>
      <c r="H7" s="21"/>
    </row>
    <row r="8" spans="1:8" ht="15.6" customHeight="1" x14ac:dyDescent="0.25">
      <c r="A8" s="592" t="s">
        <v>11</v>
      </c>
      <c r="B8" s="590">
        <v>164.72</v>
      </c>
      <c r="C8" s="590">
        <f>+'Anoka-Ramsey'!C16</f>
        <v>164.72</v>
      </c>
      <c r="D8" s="590">
        <f t="shared" si="0"/>
        <v>0</v>
      </c>
      <c r="E8" s="679">
        <f t="shared" ref="E8:E32" si="1">(ROUND(D8,2))*30</f>
        <v>0</v>
      </c>
      <c r="F8" s="591">
        <f t="shared" ref="F8:F32" si="2">D8/B8</f>
        <v>0</v>
      </c>
      <c r="G8" s="7"/>
      <c r="H8" s="21"/>
    </row>
    <row r="9" spans="1:8" ht="15.6" customHeight="1" x14ac:dyDescent="0.25">
      <c r="A9" s="593" t="s">
        <v>12</v>
      </c>
      <c r="B9" s="590">
        <v>189.75</v>
      </c>
      <c r="C9" s="590">
        <f>+'Anoka Tech'!C16</f>
        <v>189.75</v>
      </c>
      <c r="D9" s="590">
        <f t="shared" si="0"/>
        <v>0</v>
      </c>
      <c r="E9" s="679">
        <f t="shared" si="1"/>
        <v>0</v>
      </c>
      <c r="F9" s="591">
        <f t="shared" si="2"/>
        <v>0</v>
      </c>
      <c r="G9" s="7"/>
      <c r="H9" s="21"/>
    </row>
    <row r="10" spans="1:8" ht="15.6" customHeight="1" x14ac:dyDescent="0.25">
      <c r="A10" s="593" t="s">
        <v>13</v>
      </c>
      <c r="B10" s="590">
        <v>180.79</v>
      </c>
      <c r="C10" s="590">
        <f>+'Central Lakes'!C16</f>
        <v>180.79</v>
      </c>
      <c r="D10" s="590">
        <f t="shared" si="0"/>
        <v>0</v>
      </c>
      <c r="E10" s="679">
        <f t="shared" si="1"/>
        <v>0</v>
      </c>
      <c r="F10" s="591">
        <f t="shared" si="2"/>
        <v>0</v>
      </c>
      <c r="G10" s="7"/>
      <c r="H10" s="21"/>
    </row>
    <row r="11" spans="1:8" ht="15.6" customHeight="1" x14ac:dyDescent="0.25">
      <c r="A11" s="593" t="s">
        <v>14</v>
      </c>
      <c r="B11" s="590">
        <v>182.49</v>
      </c>
      <c r="C11" s="590">
        <f>+'Century College'!C16</f>
        <v>182.49</v>
      </c>
      <c r="D11" s="590">
        <f t="shared" si="0"/>
        <v>0</v>
      </c>
      <c r="E11" s="679">
        <f t="shared" si="1"/>
        <v>0</v>
      </c>
      <c r="F11" s="591">
        <f t="shared" si="2"/>
        <v>0</v>
      </c>
      <c r="G11" s="7"/>
      <c r="H11" s="21"/>
    </row>
    <row r="12" spans="1:8" s="57" customFormat="1" ht="15.6" customHeight="1" x14ac:dyDescent="0.3">
      <c r="A12" s="594" t="s">
        <v>15</v>
      </c>
      <c r="B12" s="590">
        <v>191.98</v>
      </c>
      <c r="C12" s="590">
        <f>+'Dakota CTC'!C16</f>
        <v>191.98</v>
      </c>
      <c r="D12" s="590">
        <f t="shared" si="0"/>
        <v>0</v>
      </c>
      <c r="E12" s="679">
        <f t="shared" si="1"/>
        <v>0</v>
      </c>
      <c r="F12" s="591">
        <f t="shared" si="2"/>
        <v>0</v>
      </c>
      <c r="G12" s="55"/>
      <c r="H12" s="56"/>
    </row>
    <row r="13" spans="1:8" ht="15.6" customHeight="1" x14ac:dyDescent="0.25">
      <c r="A13" s="594" t="s">
        <v>16</v>
      </c>
      <c r="B13" s="590">
        <v>180.59</v>
      </c>
      <c r="C13" s="590">
        <f>+'Fond du Lac'!C16</f>
        <v>180.59</v>
      </c>
      <c r="D13" s="590">
        <f t="shared" si="0"/>
        <v>0</v>
      </c>
      <c r="E13" s="679">
        <f t="shared" si="1"/>
        <v>0</v>
      </c>
      <c r="F13" s="591">
        <f t="shared" si="2"/>
        <v>0</v>
      </c>
      <c r="G13" s="7"/>
      <c r="H13" s="21"/>
    </row>
    <row r="14" spans="1:8" ht="15.6" customHeight="1" x14ac:dyDescent="0.25">
      <c r="A14" s="594" t="s">
        <v>17</v>
      </c>
      <c r="B14" s="590">
        <v>178.06</v>
      </c>
      <c r="C14" s="590">
        <f>+'Hennepin Tech'!C16</f>
        <v>178.06</v>
      </c>
      <c r="D14" s="590">
        <f t="shared" si="0"/>
        <v>0</v>
      </c>
      <c r="E14" s="679">
        <f t="shared" si="1"/>
        <v>0</v>
      </c>
      <c r="F14" s="591">
        <f t="shared" si="2"/>
        <v>0</v>
      </c>
      <c r="G14" s="7"/>
      <c r="H14" s="21"/>
    </row>
    <row r="15" spans="1:8" s="57" customFormat="1" ht="15.6" customHeight="1" x14ac:dyDescent="0.3">
      <c r="A15" s="594" t="s">
        <v>18</v>
      </c>
      <c r="B15" s="590">
        <v>180.66</v>
      </c>
      <c r="C15" s="590">
        <f>+'Inver Hills'!C16</f>
        <v>180.66</v>
      </c>
      <c r="D15" s="590">
        <f t="shared" si="0"/>
        <v>0</v>
      </c>
      <c r="E15" s="679">
        <f t="shared" si="1"/>
        <v>0</v>
      </c>
      <c r="F15" s="591">
        <f t="shared" si="2"/>
        <v>0</v>
      </c>
      <c r="G15" s="55"/>
      <c r="H15" s="56"/>
    </row>
    <row r="16" spans="1:8" ht="15.6" customHeight="1" x14ac:dyDescent="0.25">
      <c r="A16" s="594" t="s">
        <v>19</v>
      </c>
      <c r="B16" s="590">
        <v>166.52114999999998</v>
      </c>
      <c r="C16" s="590">
        <f>+'Lake Superior'!C16</f>
        <v>166.52114999999998</v>
      </c>
      <c r="D16" s="590">
        <f t="shared" si="0"/>
        <v>0</v>
      </c>
      <c r="E16" s="679">
        <f t="shared" si="1"/>
        <v>0</v>
      </c>
      <c r="F16" s="591">
        <f t="shared" si="2"/>
        <v>0</v>
      </c>
      <c r="G16" s="7"/>
      <c r="H16" s="21"/>
    </row>
    <row r="17" spans="1:9" ht="15.6" customHeight="1" x14ac:dyDescent="0.25">
      <c r="A17" s="594" t="s">
        <v>20</v>
      </c>
      <c r="B17" s="590">
        <v>175.45</v>
      </c>
      <c r="C17" s="590">
        <f>+Minneapolis!C16</f>
        <v>175.45</v>
      </c>
      <c r="D17" s="590">
        <f t="shared" si="0"/>
        <v>0</v>
      </c>
      <c r="E17" s="679">
        <f t="shared" si="1"/>
        <v>0</v>
      </c>
      <c r="F17" s="591">
        <f t="shared" si="2"/>
        <v>0</v>
      </c>
      <c r="G17" s="7"/>
      <c r="H17" s="21"/>
    </row>
    <row r="18" spans="1:9" ht="15.6" customHeight="1" x14ac:dyDescent="0.25">
      <c r="A18" s="594" t="s">
        <v>21</v>
      </c>
      <c r="B18" s="590">
        <v>179.13</v>
      </c>
      <c r="C18" s="590">
        <f>+'MN North'!C16</f>
        <v>179.13</v>
      </c>
      <c r="D18" s="590">
        <f t="shared" si="0"/>
        <v>0</v>
      </c>
      <c r="E18" s="679">
        <f>(ROUND(D18,2))*30</f>
        <v>0</v>
      </c>
      <c r="F18" s="591">
        <f>D18/B18</f>
        <v>0</v>
      </c>
      <c r="G18" s="7"/>
      <c r="H18" s="21"/>
      <c r="I18" s="8"/>
    </row>
    <row r="19" spans="1:9" ht="15.6" customHeight="1" x14ac:dyDescent="0.25">
      <c r="A19" s="594" t="s">
        <v>22</v>
      </c>
      <c r="B19" s="590">
        <v>189.18</v>
      </c>
      <c r="C19" s="590">
        <f>+'MSC Southeast'!C16</f>
        <v>189.18</v>
      </c>
      <c r="D19" s="590">
        <f t="shared" si="0"/>
        <v>0</v>
      </c>
      <c r="E19" s="679">
        <f t="shared" si="1"/>
        <v>0</v>
      </c>
      <c r="F19" s="591">
        <f t="shared" si="2"/>
        <v>0</v>
      </c>
      <c r="G19" s="7"/>
      <c r="H19" s="21"/>
    </row>
    <row r="20" spans="1:9" ht="15.6" customHeight="1" x14ac:dyDescent="0.25">
      <c r="A20" s="594" t="s">
        <v>23</v>
      </c>
      <c r="B20" s="590">
        <v>180.8</v>
      </c>
      <c r="C20" s="590">
        <f>+MSCTC!C16</f>
        <v>180.8</v>
      </c>
      <c r="D20" s="590">
        <f t="shared" si="0"/>
        <v>0</v>
      </c>
      <c r="E20" s="679">
        <f t="shared" si="1"/>
        <v>0</v>
      </c>
      <c r="F20" s="591">
        <f t="shared" si="2"/>
        <v>0</v>
      </c>
      <c r="G20" s="7"/>
      <c r="H20" s="21"/>
    </row>
    <row r="21" spans="1:9" ht="15.6" customHeight="1" x14ac:dyDescent="0.25">
      <c r="A21" s="594" t="s">
        <v>24</v>
      </c>
      <c r="B21" s="590">
        <v>194.94</v>
      </c>
      <c r="C21" s="590">
        <f>+'Mn West'!C16</f>
        <v>194.94</v>
      </c>
      <c r="D21" s="590">
        <f t="shared" si="0"/>
        <v>0</v>
      </c>
      <c r="E21" s="679">
        <f t="shared" si="1"/>
        <v>0</v>
      </c>
      <c r="F21" s="591">
        <f t="shared" si="2"/>
        <v>0</v>
      </c>
      <c r="G21" s="7"/>
      <c r="H21" s="21"/>
    </row>
    <row r="22" spans="1:9" ht="15.6" customHeight="1" x14ac:dyDescent="0.25">
      <c r="A22" s="594" t="s">
        <v>25</v>
      </c>
      <c r="B22" s="590">
        <v>178.23</v>
      </c>
      <c r="C22" s="590">
        <f>+Normandale!C16</f>
        <v>178.23</v>
      </c>
      <c r="D22" s="590">
        <f t="shared" si="0"/>
        <v>0</v>
      </c>
      <c r="E22" s="679">
        <f>(ROUND(D22,2))*30</f>
        <v>0</v>
      </c>
      <c r="F22" s="591">
        <f t="shared" si="2"/>
        <v>0</v>
      </c>
      <c r="G22" s="7"/>
      <c r="H22" s="21"/>
    </row>
    <row r="23" spans="1:9" s="8" customFormat="1" ht="15.6" customHeight="1" x14ac:dyDescent="0.25">
      <c r="A23" s="594" t="s">
        <v>26</v>
      </c>
      <c r="B23" s="595">
        <v>187.58</v>
      </c>
      <c r="C23" s="590">
        <f>+'North Hennepin'!C16</f>
        <v>187.58</v>
      </c>
      <c r="D23" s="590">
        <f t="shared" si="0"/>
        <v>0</v>
      </c>
      <c r="E23" s="679">
        <f t="shared" si="1"/>
        <v>0</v>
      </c>
      <c r="F23" s="591">
        <f t="shared" si="2"/>
        <v>0</v>
      </c>
      <c r="G23" s="7"/>
      <c r="H23" s="21"/>
    </row>
    <row r="24" spans="1:9" ht="15.6" customHeight="1" x14ac:dyDescent="0.25">
      <c r="A24" s="594" t="s">
        <v>27</v>
      </c>
      <c r="B24" s="590">
        <v>187.53</v>
      </c>
      <c r="C24" s="590">
        <f>+Northland!C16</f>
        <v>187.53</v>
      </c>
      <c r="D24" s="590">
        <f t="shared" si="0"/>
        <v>0</v>
      </c>
      <c r="E24" s="679">
        <f t="shared" si="1"/>
        <v>0</v>
      </c>
      <c r="F24" s="591">
        <f t="shared" si="2"/>
        <v>0</v>
      </c>
      <c r="G24" s="7"/>
      <c r="H24" s="21"/>
      <c r="I24" s="8"/>
    </row>
    <row r="25" spans="1:9" ht="15.6" customHeight="1" x14ac:dyDescent="0.25">
      <c r="A25" s="594" t="s">
        <v>28</v>
      </c>
      <c r="B25" s="590">
        <v>196.55</v>
      </c>
      <c r="C25" s="590">
        <f>+'BSU - NWT'!C16</f>
        <v>196.55</v>
      </c>
      <c r="D25" s="590">
        <f t="shared" si="0"/>
        <v>0</v>
      </c>
      <c r="E25" s="679">
        <f t="shared" si="1"/>
        <v>0</v>
      </c>
      <c r="F25" s="591">
        <f t="shared" si="2"/>
        <v>0</v>
      </c>
      <c r="G25" s="7"/>
      <c r="H25" s="21"/>
    </row>
    <row r="26" spans="1:9" ht="15.6" customHeight="1" x14ac:dyDescent="0.25">
      <c r="A26" s="594" t="s">
        <v>29</v>
      </c>
      <c r="B26" s="590">
        <v>174.09</v>
      </c>
      <c r="C26" s="590">
        <f>+'Pine TCC'!C16</f>
        <v>174.09</v>
      </c>
      <c r="D26" s="590">
        <f t="shared" si="0"/>
        <v>0</v>
      </c>
      <c r="E26" s="679">
        <f t="shared" si="1"/>
        <v>0</v>
      </c>
      <c r="F26" s="591">
        <f t="shared" si="2"/>
        <v>0</v>
      </c>
      <c r="G26" s="7"/>
      <c r="H26" s="21"/>
      <c r="I26" s="8"/>
    </row>
    <row r="27" spans="1:9" ht="15.6" customHeight="1" x14ac:dyDescent="0.25">
      <c r="A27" s="593" t="s">
        <v>30</v>
      </c>
      <c r="B27" s="590">
        <v>182.42</v>
      </c>
      <c r="C27" s="590">
        <f>+Ridgewater!C16</f>
        <v>182.42</v>
      </c>
      <c r="D27" s="590">
        <f t="shared" si="0"/>
        <v>0</v>
      </c>
      <c r="E27" s="679">
        <f t="shared" si="1"/>
        <v>0</v>
      </c>
      <c r="F27" s="591">
        <f t="shared" si="2"/>
        <v>0</v>
      </c>
      <c r="G27" s="7"/>
      <c r="H27" s="21"/>
    </row>
    <row r="28" spans="1:9" ht="15.6" customHeight="1" x14ac:dyDescent="0.25">
      <c r="A28" s="594" t="s">
        <v>31</v>
      </c>
      <c r="B28" s="590">
        <v>186.17</v>
      </c>
      <c r="C28" s="590">
        <f>+Riverland!C16</f>
        <v>186.17</v>
      </c>
      <c r="D28" s="590">
        <f t="shared" si="0"/>
        <v>0</v>
      </c>
      <c r="E28" s="679">
        <f t="shared" si="1"/>
        <v>0</v>
      </c>
      <c r="F28" s="591">
        <f t="shared" si="2"/>
        <v>0</v>
      </c>
      <c r="G28" s="7"/>
      <c r="H28" s="21"/>
    </row>
    <row r="29" spans="1:9" ht="15.6" customHeight="1" x14ac:dyDescent="0.25">
      <c r="A29" s="594" t="s">
        <v>32</v>
      </c>
      <c r="B29" s="590">
        <v>185.49</v>
      </c>
      <c r="C29" s="590">
        <f>+Rochester!C16</f>
        <v>185.49</v>
      </c>
      <c r="D29" s="590">
        <f t="shared" si="0"/>
        <v>0</v>
      </c>
      <c r="E29" s="679">
        <f t="shared" si="1"/>
        <v>0</v>
      </c>
      <c r="F29" s="591">
        <f t="shared" si="2"/>
        <v>0</v>
      </c>
      <c r="G29" s="7"/>
      <c r="H29" s="21"/>
    </row>
    <row r="30" spans="1:9" ht="15.6" customHeight="1" x14ac:dyDescent="0.25">
      <c r="A30" s="593" t="s">
        <v>33</v>
      </c>
      <c r="B30" s="590">
        <v>182.87</v>
      </c>
      <c r="C30" s="590">
        <f>+'Saint Paul'!C16</f>
        <v>182.87</v>
      </c>
      <c r="D30" s="590">
        <f t="shared" si="0"/>
        <v>0</v>
      </c>
      <c r="E30" s="679">
        <f t="shared" si="1"/>
        <v>0</v>
      </c>
      <c r="F30" s="591">
        <f t="shared" si="2"/>
        <v>0</v>
      </c>
      <c r="G30" s="7"/>
      <c r="H30" s="21"/>
    </row>
    <row r="31" spans="1:9" ht="15.6" customHeight="1" x14ac:dyDescent="0.25">
      <c r="A31" s="594" t="s">
        <v>34</v>
      </c>
      <c r="B31" s="590">
        <v>179.71</v>
      </c>
      <c r="C31" s="590">
        <f>+'St. Cloud TCC'!C16</f>
        <v>179.71</v>
      </c>
      <c r="D31" s="590">
        <f t="shared" si="0"/>
        <v>0</v>
      </c>
      <c r="E31" s="679">
        <f t="shared" si="1"/>
        <v>0</v>
      </c>
      <c r="F31" s="591">
        <f t="shared" si="2"/>
        <v>0</v>
      </c>
      <c r="G31" s="7"/>
      <c r="H31" s="21"/>
    </row>
    <row r="32" spans="1:9" ht="15.6" customHeight="1" x14ac:dyDescent="0.25">
      <c r="A32" s="593" t="s">
        <v>35</v>
      </c>
      <c r="B32" s="590">
        <v>183.18</v>
      </c>
      <c r="C32" s="590">
        <f>+'South Central'!C16</f>
        <v>183.18</v>
      </c>
      <c r="D32" s="590">
        <f t="shared" si="0"/>
        <v>0</v>
      </c>
      <c r="E32" s="679">
        <f t="shared" si="1"/>
        <v>0</v>
      </c>
      <c r="F32" s="591">
        <f t="shared" si="2"/>
        <v>0</v>
      </c>
      <c r="G32" s="7"/>
      <c r="H32" s="21"/>
    </row>
    <row r="33" spans="1:11" ht="16.5" thickBot="1" x14ac:dyDescent="0.3">
      <c r="A33" s="9"/>
      <c r="C33" s="2"/>
      <c r="H33" s="21"/>
      <c r="I33" s="21"/>
      <c r="J33" s="21"/>
      <c r="K33" s="21"/>
    </row>
    <row r="34" spans="1:11" ht="16.5" thickBot="1" x14ac:dyDescent="0.3">
      <c r="A34" s="10" t="s">
        <v>36</v>
      </c>
      <c r="H34" s="21"/>
    </row>
    <row r="35" spans="1:11" x14ac:dyDescent="0.25">
      <c r="A35" s="314" t="s">
        <v>37</v>
      </c>
      <c r="B35" s="590">
        <v>285.7</v>
      </c>
      <c r="C35" s="590">
        <f>+'Metro SU'!C17</f>
        <v>285.7</v>
      </c>
      <c r="D35" s="590">
        <f>+C35-B35</f>
        <v>0</v>
      </c>
      <c r="E35" s="679">
        <f>D35*30</f>
        <v>0</v>
      </c>
      <c r="F35" s="591">
        <f>D35/B35</f>
        <v>0</v>
      </c>
      <c r="H35" s="21"/>
    </row>
    <row r="36" spans="1:11" x14ac:dyDescent="0.25">
      <c r="A36" s="596"/>
    </row>
    <row r="37" spans="1:11" x14ac:dyDescent="0.25">
      <c r="A37" s="37" t="s">
        <v>38</v>
      </c>
    </row>
    <row r="40" spans="1:11" x14ac:dyDescent="0.25">
      <c r="A40" s="11"/>
    </row>
  </sheetData>
  <phoneticPr fontId="6" type="noConversion"/>
  <pageMargins left="0.75" right="0.5" top="0.75" bottom="0.25" header="0.5" footer="0.5"/>
  <pageSetup scale="89" orientation="portrait" r:id="rId1"/>
  <headerFooter alignWithMargins="0">
    <oddHeader>&amp;RAttachment 1A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51A5-8FFB-4588-8B7E-E5866D478DE0}">
  <sheetPr>
    <tabColor theme="4"/>
  </sheetPr>
  <dimension ref="A1:I138"/>
  <sheetViews>
    <sheetView zoomScaleNormal="100" zoomScaleSheetLayoutView="100" workbookViewId="0">
      <selection activeCell="C5" sqref="C5"/>
    </sheetView>
  </sheetViews>
  <sheetFormatPr defaultRowHeight="15.75" x14ac:dyDescent="0.25"/>
  <cols>
    <col min="1" max="1" width="39.42578125" style="1" customWidth="1"/>
    <col min="2" max="3" width="12.5703125" style="1" bestFit="1" customWidth="1"/>
    <col min="4" max="4" width="10.42578125" style="1" customWidth="1"/>
    <col min="5" max="5" width="12.85546875" style="17" customWidth="1"/>
    <col min="6" max="6" width="8.7109375" style="1"/>
    <col min="7" max="7" width="5.5703125" style="1" customWidth="1"/>
    <col min="8" max="254" width="8.7109375" style="1"/>
    <col min="255" max="255" width="40.42578125" style="1" bestFit="1" customWidth="1"/>
    <col min="256" max="256" width="13.85546875" style="1" customWidth="1"/>
    <col min="257" max="257" width="12.5703125" style="1" customWidth="1"/>
    <col min="258" max="258" width="13.5703125" style="1" customWidth="1"/>
    <col min="259" max="259" width="14" style="1" customWidth="1"/>
    <col min="260" max="260" width="1.5703125" style="1" customWidth="1"/>
    <col min="261" max="261" width="10.42578125" style="1" customWidth="1"/>
    <col min="262" max="510" width="8.7109375" style="1"/>
    <col min="511" max="511" width="40.42578125" style="1" bestFit="1" customWidth="1"/>
    <col min="512" max="512" width="13.85546875" style="1" customWidth="1"/>
    <col min="513" max="513" width="12.5703125" style="1" customWidth="1"/>
    <col min="514" max="514" width="13.5703125" style="1" customWidth="1"/>
    <col min="515" max="515" width="14" style="1" customWidth="1"/>
    <col min="516" max="516" width="1.5703125" style="1" customWidth="1"/>
    <col min="517" max="517" width="10.42578125" style="1" customWidth="1"/>
    <col min="518" max="766" width="8.7109375" style="1"/>
    <col min="767" max="767" width="40.42578125" style="1" bestFit="1" customWidth="1"/>
    <col min="768" max="768" width="13.85546875" style="1" customWidth="1"/>
    <col min="769" max="769" width="12.5703125" style="1" customWidth="1"/>
    <col min="770" max="770" width="13.5703125" style="1" customWidth="1"/>
    <col min="771" max="771" width="14" style="1" customWidth="1"/>
    <col min="772" max="772" width="1.5703125" style="1" customWidth="1"/>
    <col min="773" max="773" width="10.42578125" style="1" customWidth="1"/>
    <col min="774" max="1022" width="8.7109375" style="1"/>
    <col min="1023" max="1023" width="40.42578125" style="1" bestFit="1" customWidth="1"/>
    <col min="1024" max="1024" width="13.85546875" style="1" customWidth="1"/>
    <col min="1025" max="1025" width="12.5703125" style="1" customWidth="1"/>
    <col min="1026" max="1026" width="13.5703125" style="1" customWidth="1"/>
    <col min="1027" max="1027" width="14" style="1" customWidth="1"/>
    <col min="1028" max="1028" width="1.5703125" style="1" customWidth="1"/>
    <col min="1029" max="1029" width="10.42578125" style="1" customWidth="1"/>
    <col min="1030" max="1278" width="8.7109375" style="1"/>
    <col min="1279" max="1279" width="40.42578125" style="1" bestFit="1" customWidth="1"/>
    <col min="1280" max="1280" width="13.85546875" style="1" customWidth="1"/>
    <col min="1281" max="1281" width="12.5703125" style="1" customWidth="1"/>
    <col min="1282" max="1282" width="13.5703125" style="1" customWidth="1"/>
    <col min="1283" max="1283" width="14" style="1" customWidth="1"/>
    <col min="1284" max="1284" width="1.5703125" style="1" customWidth="1"/>
    <col min="1285" max="1285" width="10.42578125" style="1" customWidth="1"/>
    <col min="1286" max="1534" width="8.7109375" style="1"/>
    <col min="1535" max="1535" width="40.42578125" style="1" bestFit="1" customWidth="1"/>
    <col min="1536" max="1536" width="13.85546875" style="1" customWidth="1"/>
    <col min="1537" max="1537" width="12.5703125" style="1" customWidth="1"/>
    <col min="1538" max="1538" width="13.5703125" style="1" customWidth="1"/>
    <col min="1539" max="1539" width="14" style="1" customWidth="1"/>
    <col min="1540" max="1540" width="1.5703125" style="1" customWidth="1"/>
    <col min="1541" max="1541" width="10.42578125" style="1" customWidth="1"/>
    <col min="1542" max="1790" width="8.7109375" style="1"/>
    <col min="1791" max="1791" width="40.42578125" style="1" bestFit="1" customWidth="1"/>
    <col min="1792" max="1792" width="13.85546875" style="1" customWidth="1"/>
    <col min="1793" max="1793" width="12.5703125" style="1" customWidth="1"/>
    <col min="1794" max="1794" width="13.5703125" style="1" customWidth="1"/>
    <col min="1795" max="1795" width="14" style="1" customWidth="1"/>
    <col min="1796" max="1796" width="1.5703125" style="1" customWidth="1"/>
    <col min="1797" max="1797" width="10.42578125" style="1" customWidth="1"/>
    <col min="1798" max="2046" width="8.7109375" style="1"/>
    <col min="2047" max="2047" width="40.42578125" style="1" bestFit="1" customWidth="1"/>
    <col min="2048" max="2048" width="13.85546875" style="1" customWidth="1"/>
    <col min="2049" max="2049" width="12.5703125" style="1" customWidth="1"/>
    <col min="2050" max="2050" width="13.5703125" style="1" customWidth="1"/>
    <col min="2051" max="2051" width="14" style="1" customWidth="1"/>
    <col min="2052" max="2052" width="1.5703125" style="1" customWidth="1"/>
    <col min="2053" max="2053" width="10.42578125" style="1" customWidth="1"/>
    <col min="2054" max="2302" width="8.7109375" style="1"/>
    <col min="2303" max="2303" width="40.42578125" style="1" bestFit="1" customWidth="1"/>
    <col min="2304" max="2304" width="13.85546875" style="1" customWidth="1"/>
    <col min="2305" max="2305" width="12.5703125" style="1" customWidth="1"/>
    <col min="2306" max="2306" width="13.5703125" style="1" customWidth="1"/>
    <col min="2307" max="2307" width="14" style="1" customWidth="1"/>
    <col min="2308" max="2308" width="1.5703125" style="1" customWidth="1"/>
    <col min="2309" max="2309" width="10.42578125" style="1" customWidth="1"/>
    <col min="2310" max="2558" width="8.7109375" style="1"/>
    <col min="2559" max="2559" width="40.42578125" style="1" bestFit="1" customWidth="1"/>
    <col min="2560" max="2560" width="13.85546875" style="1" customWidth="1"/>
    <col min="2561" max="2561" width="12.5703125" style="1" customWidth="1"/>
    <col min="2562" max="2562" width="13.5703125" style="1" customWidth="1"/>
    <col min="2563" max="2563" width="14" style="1" customWidth="1"/>
    <col min="2564" max="2564" width="1.5703125" style="1" customWidth="1"/>
    <col min="2565" max="2565" width="10.42578125" style="1" customWidth="1"/>
    <col min="2566" max="2814" width="8.7109375" style="1"/>
    <col min="2815" max="2815" width="40.42578125" style="1" bestFit="1" customWidth="1"/>
    <col min="2816" max="2816" width="13.85546875" style="1" customWidth="1"/>
    <col min="2817" max="2817" width="12.5703125" style="1" customWidth="1"/>
    <col min="2818" max="2818" width="13.5703125" style="1" customWidth="1"/>
    <col min="2819" max="2819" width="14" style="1" customWidth="1"/>
    <col min="2820" max="2820" width="1.5703125" style="1" customWidth="1"/>
    <col min="2821" max="2821" width="10.42578125" style="1" customWidth="1"/>
    <col min="2822" max="3070" width="8.7109375" style="1"/>
    <col min="3071" max="3071" width="40.42578125" style="1" bestFit="1" customWidth="1"/>
    <col min="3072" max="3072" width="13.85546875" style="1" customWidth="1"/>
    <col min="3073" max="3073" width="12.5703125" style="1" customWidth="1"/>
    <col min="3074" max="3074" width="13.5703125" style="1" customWidth="1"/>
    <col min="3075" max="3075" width="14" style="1" customWidth="1"/>
    <col min="3076" max="3076" width="1.5703125" style="1" customWidth="1"/>
    <col min="3077" max="3077" width="10.42578125" style="1" customWidth="1"/>
    <col min="3078" max="3326" width="8.7109375" style="1"/>
    <col min="3327" max="3327" width="40.42578125" style="1" bestFit="1" customWidth="1"/>
    <col min="3328" max="3328" width="13.85546875" style="1" customWidth="1"/>
    <col min="3329" max="3329" width="12.5703125" style="1" customWidth="1"/>
    <col min="3330" max="3330" width="13.5703125" style="1" customWidth="1"/>
    <col min="3331" max="3331" width="14" style="1" customWidth="1"/>
    <col min="3332" max="3332" width="1.5703125" style="1" customWidth="1"/>
    <col min="3333" max="3333" width="10.42578125" style="1" customWidth="1"/>
    <col min="3334" max="3582" width="8.7109375" style="1"/>
    <col min="3583" max="3583" width="40.42578125" style="1" bestFit="1" customWidth="1"/>
    <col min="3584" max="3584" width="13.85546875" style="1" customWidth="1"/>
    <col min="3585" max="3585" width="12.5703125" style="1" customWidth="1"/>
    <col min="3586" max="3586" width="13.5703125" style="1" customWidth="1"/>
    <col min="3587" max="3587" width="14" style="1" customWidth="1"/>
    <col min="3588" max="3588" width="1.5703125" style="1" customWidth="1"/>
    <col min="3589" max="3589" width="10.42578125" style="1" customWidth="1"/>
    <col min="3590" max="3838" width="8.7109375" style="1"/>
    <col min="3839" max="3839" width="40.42578125" style="1" bestFit="1" customWidth="1"/>
    <col min="3840" max="3840" width="13.85546875" style="1" customWidth="1"/>
    <col min="3841" max="3841" width="12.5703125" style="1" customWidth="1"/>
    <col min="3842" max="3842" width="13.5703125" style="1" customWidth="1"/>
    <col min="3843" max="3843" width="14" style="1" customWidth="1"/>
    <col min="3844" max="3844" width="1.5703125" style="1" customWidth="1"/>
    <col min="3845" max="3845" width="10.42578125" style="1" customWidth="1"/>
    <col min="3846" max="4094" width="8.7109375" style="1"/>
    <col min="4095" max="4095" width="40.42578125" style="1" bestFit="1" customWidth="1"/>
    <col min="4096" max="4096" width="13.85546875" style="1" customWidth="1"/>
    <col min="4097" max="4097" width="12.5703125" style="1" customWidth="1"/>
    <col min="4098" max="4098" width="13.5703125" style="1" customWidth="1"/>
    <col min="4099" max="4099" width="14" style="1" customWidth="1"/>
    <col min="4100" max="4100" width="1.5703125" style="1" customWidth="1"/>
    <col min="4101" max="4101" width="10.42578125" style="1" customWidth="1"/>
    <col min="4102" max="4350" width="8.7109375" style="1"/>
    <col min="4351" max="4351" width="40.42578125" style="1" bestFit="1" customWidth="1"/>
    <col min="4352" max="4352" width="13.85546875" style="1" customWidth="1"/>
    <col min="4353" max="4353" width="12.5703125" style="1" customWidth="1"/>
    <col min="4354" max="4354" width="13.5703125" style="1" customWidth="1"/>
    <col min="4355" max="4355" width="14" style="1" customWidth="1"/>
    <col min="4356" max="4356" width="1.5703125" style="1" customWidth="1"/>
    <col min="4357" max="4357" width="10.42578125" style="1" customWidth="1"/>
    <col min="4358" max="4606" width="8.7109375" style="1"/>
    <col min="4607" max="4607" width="40.42578125" style="1" bestFit="1" customWidth="1"/>
    <col min="4608" max="4608" width="13.85546875" style="1" customWidth="1"/>
    <col min="4609" max="4609" width="12.5703125" style="1" customWidth="1"/>
    <col min="4610" max="4610" width="13.5703125" style="1" customWidth="1"/>
    <col min="4611" max="4611" width="14" style="1" customWidth="1"/>
    <col min="4612" max="4612" width="1.5703125" style="1" customWidth="1"/>
    <col min="4613" max="4613" width="10.42578125" style="1" customWidth="1"/>
    <col min="4614" max="4862" width="8.7109375" style="1"/>
    <col min="4863" max="4863" width="40.42578125" style="1" bestFit="1" customWidth="1"/>
    <col min="4864" max="4864" width="13.85546875" style="1" customWidth="1"/>
    <col min="4865" max="4865" width="12.5703125" style="1" customWidth="1"/>
    <col min="4866" max="4866" width="13.5703125" style="1" customWidth="1"/>
    <col min="4867" max="4867" width="14" style="1" customWidth="1"/>
    <col min="4868" max="4868" width="1.5703125" style="1" customWidth="1"/>
    <col min="4869" max="4869" width="10.42578125" style="1" customWidth="1"/>
    <col min="4870" max="5118" width="8.7109375" style="1"/>
    <col min="5119" max="5119" width="40.42578125" style="1" bestFit="1" customWidth="1"/>
    <col min="5120" max="5120" width="13.85546875" style="1" customWidth="1"/>
    <col min="5121" max="5121" width="12.5703125" style="1" customWidth="1"/>
    <col min="5122" max="5122" width="13.5703125" style="1" customWidth="1"/>
    <col min="5123" max="5123" width="14" style="1" customWidth="1"/>
    <col min="5124" max="5124" width="1.5703125" style="1" customWidth="1"/>
    <col min="5125" max="5125" width="10.42578125" style="1" customWidth="1"/>
    <col min="5126" max="5374" width="8.7109375" style="1"/>
    <col min="5375" max="5375" width="40.42578125" style="1" bestFit="1" customWidth="1"/>
    <col min="5376" max="5376" width="13.85546875" style="1" customWidth="1"/>
    <col min="5377" max="5377" width="12.5703125" style="1" customWidth="1"/>
    <col min="5378" max="5378" width="13.5703125" style="1" customWidth="1"/>
    <col min="5379" max="5379" width="14" style="1" customWidth="1"/>
    <col min="5380" max="5380" width="1.5703125" style="1" customWidth="1"/>
    <col min="5381" max="5381" width="10.42578125" style="1" customWidth="1"/>
    <col min="5382" max="5630" width="8.7109375" style="1"/>
    <col min="5631" max="5631" width="40.42578125" style="1" bestFit="1" customWidth="1"/>
    <col min="5632" max="5632" width="13.85546875" style="1" customWidth="1"/>
    <col min="5633" max="5633" width="12.5703125" style="1" customWidth="1"/>
    <col min="5634" max="5634" width="13.5703125" style="1" customWidth="1"/>
    <col min="5635" max="5635" width="14" style="1" customWidth="1"/>
    <col min="5636" max="5636" width="1.5703125" style="1" customWidth="1"/>
    <col min="5637" max="5637" width="10.42578125" style="1" customWidth="1"/>
    <col min="5638" max="5886" width="8.7109375" style="1"/>
    <col min="5887" max="5887" width="40.42578125" style="1" bestFit="1" customWidth="1"/>
    <col min="5888" max="5888" width="13.85546875" style="1" customWidth="1"/>
    <col min="5889" max="5889" width="12.5703125" style="1" customWidth="1"/>
    <col min="5890" max="5890" width="13.5703125" style="1" customWidth="1"/>
    <col min="5891" max="5891" width="14" style="1" customWidth="1"/>
    <col min="5892" max="5892" width="1.5703125" style="1" customWidth="1"/>
    <col min="5893" max="5893" width="10.42578125" style="1" customWidth="1"/>
    <col min="5894" max="6142" width="8.7109375" style="1"/>
    <col min="6143" max="6143" width="40.42578125" style="1" bestFit="1" customWidth="1"/>
    <col min="6144" max="6144" width="13.85546875" style="1" customWidth="1"/>
    <col min="6145" max="6145" width="12.5703125" style="1" customWidth="1"/>
    <col min="6146" max="6146" width="13.5703125" style="1" customWidth="1"/>
    <col min="6147" max="6147" width="14" style="1" customWidth="1"/>
    <col min="6148" max="6148" width="1.5703125" style="1" customWidth="1"/>
    <col min="6149" max="6149" width="10.42578125" style="1" customWidth="1"/>
    <col min="6150" max="6398" width="8.7109375" style="1"/>
    <col min="6399" max="6399" width="40.42578125" style="1" bestFit="1" customWidth="1"/>
    <col min="6400" max="6400" width="13.85546875" style="1" customWidth="1"/>
    <col min="6401" max="6401" width="12.5703125" style="1" customWidth="1"/>
    <col min="6402" max="6402" width="13.5703125" style="1" customWidth="1"/>
    <col min="6403" max="6403" width="14" style="1" customWidth="1"/>
    <col min="6404" max="6404" width="1.5703125" style="1" customWidth="1"/>
    <col min="6405" max="6405" width="10.42578125" style="1" customWidth="1"/>
    <col min="6406" max="6654" width="8.7109375" style="1"/>
    <col min="6655" max="6655" width="40.42578125" style="1" bestFit="1" customWidth="1"/>
    <col min="6656" max="6656" width="13.85546875" style="1" customWidth="1"/>
    <col min="6657" max="6657" width="12.5703125" style="1" customWidth="1"/>
    <col min="6658" max="6658" width="13.5703125" style="1" customWidth="1"/>
    <col min="6659" max="6659" width="14" style="1" customWidth="1"/>
    <col min="6660" max="6660" width="1.5703125" style="1" customWidth="1"/>
    <col min="6661" max="6661" width="10.42578125" style="1" customWidth="1"/>
    <col min="6662" max="6910" width="8.7109375" style="1"/>
    <col min="6911" max="6911" width="40.42578125" style="1" bestFit="1" customWidth="1"/>
    <col min="6912" max="6912" width="13.85546875" style="1" customWidth="1"/>
    <col min="6913" max="6913" width="12.5703125" style="1" customWidth="1"/>
    <col min="6914" max="6914" width="13.5703125" style="1" customWidth="1"/>
    <col min="6915" max="6915" width="14" style="1" customWidth="1"/>
    <col min="6916" max="6916" width="1.5703125" style="1" customWidth="1"/>
    <col min="6917" max="6917" width="10.42578125" style="1" customWidth="1"/>
    <col min="6918" max="7166" width="8.7109375" style="1"/>
    <col min="7167" max="7167" width="40.42578125" style="1" bestFit="1" customWidth="1"/>
    <col min="7168" max="7168" width="13.85546875" style="1" customWidth="1"/>
    <col min="7169" max="7169" width="12.5703125" style="1" customWidth="1"/>
    <col min="7170" max="7170" width="13.5703125" style="1" customWidth="1"/>
    <col min="7171" max="7171" width="14" style="1" customWidth="1"/>
    <col min="7172" max="7172" width="1.5703125" style="1" customWidth="1"/>
    <col min="7173" max="7173" width="10.42578125" style="1" customWidth="1"/>
    <col min="7174" max="7422" width="8.7109375" style="1"/>
    <col min="7423" max="7423" width="40.42578125" style="1" bestFit="1" customWidth="1"/>
    <col min="7424" max="7424" width="13.85546875" style="1" customWidth="1"/>
    <col min="7425" max="7425" width="12.5703125" style="1" customWidth="1"/>
    <col min="7426" max="7426" width="13.5703125" style="1" customWidth="1"/>
    <col min="7427" max="7427" width="14" style="1" customWidth="1"/>
    <col min="7428" max="7428" width="1.5703125" style="1" customWidth="1"/>
    <col min="7429" max="7429" width="10.42578125" style="1" customWidth="1"/>
    <col min="7430" max="7678" width="8.7109375" style="1"/>
    <col min="7679" max="7679" width="40.42578125" style="1" bestFit="1" customWidth="1"/>
    <col min="7680" max="7680" width="13.85546875" style="1" customWidth="1"/>
    <col min="7681" max="7681" width="12.5703125" style="1" customWidth="1"/>
    <col min="7682" max="7682" width="13.5703125" style="1" customWidth="1"/>
    <col min="7683" max="7683" width="14" style="1" customWidth="1"/>
    <col min="7684" max="7684" width="1.5703125" style="1" customWidth="1"/>
    <col min="7685" max="7685" width="10.42578125" style="1" customWidth="1"/>
    <col min="7686" max="7934" width="8.7109375" style="1"/>
    <col min="7935" max="7935" width="40.42578125" style="1" bestFit="1" customWidth="1"/>
    <col min="7936" max="7936" width="13.85546875" style="1" customWidth="1"/>
    <col min="7937" max="7937" width="12.5703125" style="1" customWidth="1"/>
    <col min="7938" max="7938" width="13.5703125" style="1" customWidth="1"/>
    <col min="7939" max="7939" width="14" style="1" customWidth="1"/>
    <col min="7940" max="7940" width="1.5703125" style="1" customWidth="1"/>
    <col min="7941" max="7941" width="10.42578125" style="1" customWidth="1"/>
    <col min="7942" max="8190" width="8.7109375" style="1"/>
    <col min="8191" max="8191" width="40.42578125" style="1" bestFit="1" customWidth="1"/>
    <col min="8192" max="8192" width="13.85546875" style="1" customWidth="1"/>
    <col min="8193" max="8193" width="12.5703125" style="1" customWidth="1"/>
    <col min="8194" max="8194" width="13.5703125" style="1" customWidth="1"/>
    <col min="8195" max="8195" width="14" style="1" customWidth="1"/>
    <col min="8196" max="8196" width="1.5703125" style="1" customWidth="1"/>
    <col min="8197" max="8197" width="10.42578125" style="1" customWidth="1"/>
    <col min="8198" max="8446" width="8.7109375" style="1"/>
    <col min="8447" max="8447" width="40.42578125" style="1" bestFit="1" customWidth="1"/>
    <col min="8448" max="8448" width="13.85546875" style="1" customWidth="1"/>
    <col min="8449" max="8449" width="12.5703125" style="1" customWidth="1"/>
    <col min="8450" max="8450" width="13.5703125" style="1" customWidth="1"/>
    <col min="8451" max="8451" width="14" style="1" customWidth="1"/>
    <col min="8452" max="8452" width="1.5703125" style="1" customWidth="1"/>
    <col min="8453" max="8453" width="10.42578125" style="1" customWidth="1"/>
    <col min="8454" max="8702" width="8.7109375" style="1"/>
    <col min="8703" max="8703" width="40.42578125" style="1" bestFit="1" customWidth="1"/>
    <col min="8704" max="8704" width="13.85546875" style="1" customWidth="1"/>
    <col min="8705" max="8705" width="12.5703125" style="1" customWidth="1"/>
    <col min="8706" max="8706" width="13.5703125" style="1" customWidth="1"/>
    <col min="8707" max="8707" width="14" style="1" customWidth="1"/>
    <col min="8708" max="8708" width="1.5703125" style="1" customWidth="1"/>
    <col min="8709" max="8709" width="10.42578125" style="1" customWidth="1"/>
    <col min="8710" max="8958" width="8.7109375" style="1"/>
    <col min="8959" max="8959" width="40.42578125" style="1" bestFit="1" customWidth="1"/>
    <col min="8960" max="8960" width="13.85546875" style="1" customWidth="1"/>
    <col min="8961" max="8961" width="12.5703125" style="1" customWidth="1"/>
    <col min="8962" max="8962" width="13.5703125" style="1" customWidth="1"/>
    <col min="8963" max="8963" width="14" style="1" customWidth="1"/>
    <col min="8964" max="8964" width="1.5703125" style="1" customWidth="1"/>
    <col min="8965" max="8965" width="10.42578125" style="1" customWidth="1"/>
    <col min="8966" max="9214" width="8.7109375" style="1"/>
    <col min="9215" max="9215" width="40.42578125" style="1" bestFit="1" customWidth="1"/>
    <col min="9216" max="9216" width="13.85546875" style="1" customWidth="1"/>
    <col min="9217" max="9217" width="12.5703125" style="1" customWidth="1"/>
    <col min="9218" max="9218" width="13.5703125" style="1" customWidth="1"/>
    <col min="9219" max="9219" width="14" style="1" customWidth="1"/>
    <col min="9220" max="9220" width="1.5703125" style="1" customWidth="1"/>
    <col min="9221" max="9221" width="10.42578125" style="1" customWidth="1"/>
    <col min="9222" max="9470" width="8.7109375" style="1"/>
    <col min="9471" max="9471" width="40.42578125" style="1" bestFit="1" customWidth="1"/>
    <col min="9472" max="9472" width="13.85546875" style="1" customWidth="1"/>
    <col min="9473" max="9473" width="12.5703125" style="1" customWidth="1"/>
    <col min="9474" max="9474" width="13.5703125" style="1" customWidth="1"/>
    <col min="9475" max="9475" width="14" style="1" customWidth="1"/>
    <col min="9476" max="9476" width="1.5703125" style="1" customWidth="1"/>
    <col min="9477" max="9477" width="10.42578125" style="1" customWidth="1"/>
    <col min="9478" max="9726" width="8.7109375" style="1"/>
    <col min="9727" max="9727" width="40.42578125" style="1" bestFit="1" customWidth="1"/>
    <col min="9728" max="9728" width="13.85546875" style="1" customWidth="1"/>
    <col min="9729" max="9729" width="12.5703125" style="1" customWidth="1"/>
    <col min="9730" max="9730" width="13.5703125" style="1" customWidth="1"/>
    <col min="9731" max="9731" width="14" style="1" customWidth="1"/>
    <col min="9732" max="9732" width="1.5703125" style="1" customWidth="1"/>
    <col min="9733" max="9733" width="10.42578125" style="1" customWidth="1"/>
    <col min="9734" max="9982" width="8.7109375" style="1"/>
    <col min="9983" max="9983" width="40.42578125" style="1" bestFit="1" customWidth="1"/>
    <col min="9984" max="9984" width="13.85546875" style="1" customWidth="1"/>
    <col min="9985" max="9985" width="12.5703125" style="1" customWidth="1"/>
    <col min="9986" max="9986" width="13.5703125" style="1" customWidth="1"/>
    <col min="9987" max="9987" width="14" style="1" customWidth="1"/>
    <col min="9988" max="9988" width="1.5703125" style="1" customWidth="1"/>
    <col min="9989" max="9989" width="10.42578125" style="1" customWidth="1"/>
    <col min="9990" max="10238" width="8.7109375" style="1"/>
    <col min="10239" max="10239" width="40.42578125" style="1" bestFit="1" customWidth="1"/>
    <col min="10240" max="10240" width="13.85546875" style="1" customWidth="1"/>
    <col min="10241" max="10241" width="12.5703125" style="1" customWidth="1"/>
    <col min="10242" max="10242" width="13.5703125" style="1" customWidth="1"/>
    <col min="10243" max="10243" width="14" style="1" customWidth="1"/>
    <col min="10244" max="10244" width="1.5703125" style="1" customWidth="1"/>
    <col min="10245" max="10245" width="10.42578125" style="1" customWidth="1"/>
    <col min="10246" max="10494" width="8.7109375" style="1"/>
    <col min="10495" max="10495" width="40.42578125" style="1" bestFit="1" customWidth="1"/>
    <col min="10496" max="10496" width="13.85546875" style="1" customWidth="1"/>
    <col min="10497" max="10497" width="12.5703125" style="1" customWidth="1"/>
    <col min="10498" max="10498" width="13.5703125" style="1" customWidth="1"/>
    <col min="10499" max="10499" width="14" style="1" customWidth="1"/>
    <col min="10500" max="10500" width="1.5703125" style="1" customWidth="1"/>
    <col min="10501" max="10501" width="10.42578125" style="1" customWidth="1"/>
    <col min="10502" max="10750" width="8.7109375" style="1"/>
    <col min="10751" max="10751" width="40.42578125" style="1" bestFit="1" customWidth="1"/>
    <col min="10752" max="10752" width="13.85546875" style="1" customWidth="1"/>
    <col min="10753" max="10753" width="12.5703125" style="1" customWidth="1"/>
    <col min="10754" max="10754" width="13.5703125" style="1" customWidth="1"/>
    <col min="10755" max="10755" width="14" style="1" customWidth="1"/>
    <col min="10756" max="10756" width="1.5703125" style="1" customWidth="1"/>
    <col min="10757" max="10757" width="10.42578125" style="1" customWidth="1"/>
    <col min="10758" max="11006" width="8.7109375" style="1"/>
    <col min="11007" max="11007" width="40.42578125" style="1" bestFit="1" customWidth="1"/>
    <col min="11008" max="11008" width="13.85546875" style="1" customWidth="1"/>
    <col min="11009" max="11009" width="12.5703125" style="1" customWidth="1"/>
    <col min="11010" max="11010" width="13.5703125" style="1" customWidth="1"/>
    <col min="11011" max="11011" width="14" style="1" customWidth="1"/>
    <col min="11012" max="11012" width="1.5703125" style="1" customWidth="1"/>
    <col min="11013" max="11013" width="10.42578125" style="1" customWidth="1"/>
    <col min="11014" max="11262" width="8.7109375" style="1"/>
    <col min="11263" max="11263" width="40.42578125" style="1" bestFit="1" customWidth="1"/>
    <col min="11264" max="11264" width="13.85546875" style="1" customWidth="1"/>
    <col min="11265" max="11265" width="12.5703125" style="1" customWidth="1"/>
    <col min="11266" max="11266" width="13.5703125" style="1" customWidth="1"/>
    <col min="11267" max="11267" width="14" style="1" customWidth="1"/>
    <col min="11268" max="11268" width="1.5703125" style="1" customWidth="1"/>
    <col min="11269" max="11269" width="10.42578125" style="1" customWidth="1"/>
    <col min="11270" max="11518" width="8.7109375" style="1"/>
    <col min="11519" max="11519" width="40.42578125" style="1" bestFit="1" customWidth="1"/>
    <col min="11520" max="11520" width="13.85546875" style="1" customWidth="1"/>
    <col min="11521" max="11521" width="12.5703125" style="1" customWidth="1"/>
    <col min="11522" max="11522" width="13.5703125" style="1" customWidth="1"/>
    <col min="11523" max="11523" width="14" style="1" customWidth="1"/>
    <col min="11524" max="11524" width="1.5703125" style="1" customWidth="1"/>
    <col min="11525" max="11525" width="10.42578125" style="1" customWidth="1"/>
    <col min="11526" max="11774" width="8.7109375" style="1"/>
    <col min="11775" max="11775" width="40.42578125" style="1" bestFit="1" customWidth="1"/>
    <col min="11776" max="11776" width="13.85546875" style="1" customWidth="1"/>
    <col min="11777" max="11777" width="12.5703125" style="1" customWidth="1"/>
    <col min="11778" max="11778" width="13.5703125" style="1" customWidth="1"/>
    <col min="11779" max="11779" width="14" style="1" customWidth="1"/>
    <col min="11780" max="11780" width="1.5703125" style="1" customWidth="1"/>
    <col min="11781" max="11781" width="10.42578125" style="1" customWidth="1"/>
    <col min="11782" max="12030" width="8.7109375" style="1"/>
    <col min="12031" max="12031" width="40.42578125" style="1" bestFit="1" customWidth="1"/>
    <col min="12032" max="12032" width="13.85546875" style="1" customWidth="1"/>
    <col min="12033" max="12033" width="12.5703125" style="1" customWidth="1"/>
    <col min="12034" max="12034" width="13.5703125" style="1" customWidth="1"/>
    <col min="12035" max="12035" width="14" style="1" customWidth="1"/>
    <col min="12036" max="12036" width="1.5703125" style="1" customWidth="1"/>
    <col min="12037" max="12037" width="10.42578125" style="1" customWidth="1"/>
    <col min="12038" max="12286" width="8.7109375" style="1"/>
    <col min="12287" max="12287" width="40.42578125" style="1" bestFit="1" customWidth="1"/>
    <col min="12288" max="12288" width="13.85546875" style="1" customWidth="1"/>
    <col min="12289" max="12289" width="12.5703125" style="1" customWidth="1"/>
    <col min="12290" max="12290" width="13.5703125" style="1" customWidth="1"/>
    <col min="12291" max="12291" width="14" style="1" customWidth="1"/>
    <col min="12292" max="12292" width="1.5703125" style="1" customWidth="1"/>
    <col min="12293" max="12293" width="10.42578125" style="1" customWidth="1"/>
    <col min="12294" max="12542" width="8.7109375" style="1"/>
    <col min="12543" max="12543" width="40.42578125" style="1" bestFit="1" customWidth="1"/>
    <col min="12544" max="12544" width="13.85546875" style="1" customWidth="1"/>
    <col min="12545" max="12545" width="12.5703125" style="1" customWidth="1"/>
    <col min="12546" max="12546" width="13.5703125" style="1" customWidth="1"/>
    <col min="12547" max="12547" width="14" style="1" customWidth="1"/>
    <col min="12548" max="12548" width="1.5703125" style="1" customWidth="1"/>
    <col min="12549" max="12549" width="10.42578125" style="1" customWidth="1"/>
    <col min="12550" max="12798" width="8.7109375" style="1"/>
    <col min="12799" max="12799" width="40.42578125" style="1" bestFit="1" customWidth="1"/>
    <col min="12800" max="12800" width="13.85546875" style="1" customWidth="1"/>
    <col min="12801" max="12801" width="12.5703125" style="1" customWidth="1"/>
    <col min="12802" max="12802" width="13.5703125" style="1" customWidth="1"/>
    <col min="12803" max="12803" width="14" style="1" customWidth="1"/>
    <col min="12804" max="12804" width="1.5703125" style="1" customWidth="1"/>
    <col min="12805" max="12805" width="10.42578125" style="1" customWidth="1"/>
    <col min="12806" max="13054" width="8.7109375" style="1"/>
    <col min="13055" max="13055" width="40.42578125" style="1" bestFit="1" customWidth="1"/>
    <col min="13056" max="13056" width="13.85546875" style="1" customWidth="1"/>
    <col min="13057" max="13057" width="12.5703125" style="1" customWidth="1"/>
    <col min="13058" max="13058" width="13.5703125" style="1" customWidth="1"/>
    <col min="13059" max="13059" width="14" style="1" customWidth="1"/>
    <col min="13060" max="13060" width="1.5703125" style="1" customWidth="1"/>
    <col min="13061" max="13061" width="10.42578125" style="1" customWidth="1"/>
    <col min="13062" max="13310" width="8.7109375" style="1"/>
    <col min="13311" max="13311" width="40.42578125" style="1" bestFit="1" customWidth="1"/>
    <col min="13312" max="13312" width="13.85546875" style="1" customWidth="1"/>
    <col min="13313" max="13313" width="12.5703125" style="1" customWidth="1"/>
    <col min="13314" max="13314" width="13.5703125" style="1" customWidth="1"/>
    <col min="13315" max="13315" width="14" style="1" customWidth="1"/>
    <col min="13316" max="13316" width="1.5703125" style="1" customWidth="1"/>
    <col min="13317" max="13317" width="10.42578125" style="1" customWidth="1"/>
    <col min="13318" max="13566" width="8.7109375" style="1"/>
    <col min="13567" max="13567" width="40.42578125" style="1" bestFit="1" customWidth="1"/>
    <col min="13568" max="13568" width="13.85546875" style="1" customWidth="1"/>
    <col min="13569" max="13569" width="12.5703125" style="1" customWidth="1"/>
    <col min="13570" max="13570" width="13.5703125" style="1" customWidth="1"/>
    <col min="13571" max="13571" width="14" style="1" customWidth="1"/>
    <col min="13572" max="13572" width="1.5703125" style="1" customWidth="1"/>
    <col min="13573" max="13573" width="10.42578125" style="1" customWidth="1"/>
    <col min="13574" max="13822" width="8.7109375" style="1"/>
    <col min="13823" max="13823" width="40.42578125" style="1" bestFit="1" customWidth="1"/>
    <col min="13824" max="13824" width="13.85546875" style="1" customWidth="1"/>
    <col min="13825" max="13825" width="12.5703125" style="1" customWidth="1"/>
    <col min="13826" max="13826" width="13.5703125" style="1" customWidth="1"/>
    <col min="13827" max="13827" width="14" style="1" customWidth="1"/>
    <col min="13828" max="13828" width="1.5703125" style="1" customWidth="1"/>
    <col min="13829" max="13829" width="10.42578125" style="1" customWidth="1"/>
    <col min="13830" max="14078" width="8.7109375" style="1"/>
    <col min="14079" max="14079" width="40.42578125" style="1" bestFit="1" customWidth="1"/>
    <col min="14080" max="14080" width="13.85546875" style="1" customWidth="1"/>
    <col min="14081" max="14081" width="12.5703125" style="1" customWidth="1"/>
    <col min="14082" max="14082" width="13.5703125" style="1" customWidth="1"/>
    <col min="14083" max="14083" width="14" style="1" customWidth="1"/>
    <col min="14084" max="14084" width="1.5703125" style="1" customWidth="1"/>
    <col min="14085" max="14085" width="10.42578125" style="1" customWidth="1"/>
    <col min="14086" max="14334" width="8.7109375" style="1"/>
    <col min="14335" max="14335" width="40.42578125" style="1" bestFit="1" customWidth="1"/>
    <col min="14336" max="14336" width="13.85546875" style="1" customWidth="1"/>
    <col min="14337" max="14337" width="12.5703125" style="1" customWidth="1"/>
    <col min="14338" max="14338" width="13.5703125" style="1" customWidth="1"/>
    <col min="14339" max="14339" width="14" style="1" customWidth="1"/>
    <col min="14340" max="14340" width="1.5703125" style="1" customWidth="1"/>
    <col min="14341" max="14341" width="10.42578125" style="1" customWidth="1"/>
    <col min="14342" max="14590" width="8.7109375" style="1"/>
    <col min="14591" max="14591" width="40.42578125" style="1" bestFit="1" customWidth="1"/>
    <col min="14592" max="14592" width="13.85546875" style="1" customWidth="1"/>
    <col min="14593" max="14593" width="12.5703125" style="1" customWidth="1"/>
    <col min="14594" max="14594" width="13.5703125" style="1" customWidth="1"/>
    <col min="14595" max="14595" width="14" style="1" customWidth="1"/>
    <col min="14596" max="14596" width="1.5703125" style="1" customWidth="1"/>
    <col min="14597" max="14597" width="10.42578125" style="1" customWidth="1"/>
    <col min="14598" max="14846" width="8.7109375" style="1"/>
    <col min="14847" max="14847" width="40.42578125" style="1" bestFit="1" customWidth="1"/>
    <col min="14848" max="14848" width="13.85546875" style="1" customWidth="1"/>
    <col min="14849" max="14849" width="12.5703125" style="1" customWidth="1"/>
    <col min="14850" max="14850" width="13.5703125" style="1" customWidth="1"/>
    <col min="14851" max="14851" width="14" style="1" customWidth="1"/>
    <col min="14852" max="14852" width="1.5703125" style="1" customWidth="1"/>
    <col min="14853" max="14853" width="10.42578125" style="1" customWidth="1"/>
    <col min="14854" max="15102" width="8.7109375" style="1"/>
    <col min="15103" max="15103" width="40.42578125" style="1" bestFit="1" customWidth="1"/>
    <col min="15104" max="15104" width="13.85546875" style="1" customWidth="1"/>
    <col min="15105" max="15105" width="12.5703125" style="1" customWidth="1"/>
    <col min="15106" max="15106" width="13.5703125" style="1" customWidth="1"/>
    <col min="15107" max="15107" width="14" style="1" customWidth="1"/>
    <col min="15108" max="15108" width="1.5703125" style="1" customWidth="1"/>
    <col min="15109" max="15109" width="10.42578125" style="1" customWidth="1"/>
    <col min="15110" max="15358" width="8.7109375" style="1"/>
    <col min="15359" max="15359" width="40.42578125" style="1" bestFit="1" customWidth="1"/>
    <col min="15360" max="15360" width="13.85546875" style="1" customWidth="1"/>
    <col min="15361" max="15361" width="12.5703125" style="1" customWidth="1"/>
    <col min="15362" max="15362" width="13.5703125" style="1" customWidth="1"/>
    <col min="15363" max="15363" width="14" style="1" customWidth="1"/>
    <col min="15364" max="15364" width="1.5703125" style="1" customWidth="1"/>
    <col min="15365" max="15365" width="10.42578125" style="1" customWidth="1"/>
    <col min="15366" max="15614" width="8.7109375" style="1"/>
    <col min="15615" max="15615" width="40.42578125" style="1" bestFit="1" customWidth="1"/>
    <col min="15616" max="15616" width="13.85546875" style="1" customWidth="1"/>
    <col min="15617" max="15617" width="12.5703125" style="1" customWidth="1"/>
    <col min="15618" max="15618" width="13.5703125" style="1" customWidth="1"/>
    <col min="15619" max="15619" width="14" style="1" customWidth="1"/>
    <col min="15620" max="15620" width="1.5703125" style="1" customWidth="1"/>
    <col min="15621" max="15621" width="10.42578125" style="1" customWidth="1"/>
    <col min="15622" max="15870" width="8.7109375" style="1"/>
    <col min="15871" max="15871" width="40.42578125" style="1" bestFit="1" customWidth="1"/>
    <col min="15872" max="15872" width="13.85546875" style="1" customWidth="1"/>
    <col min="15873" max="15873" width="12.5703125" style="1" customWidth="1"/>
    <col min="15874" max="15874" width="13.5703125" style="1" customWidth="1"/>
    <col min="15875" max="15875" width="14" style="1" customWidth="1"/>
    <col min="15876" max="15876" width="1.5703125" style="1" customWidth="1"/>
    <col min="15877" max="15877" width="10.42578125" style="1" customWidth="1"/>
    <col min="15878" max="16126" width="8.7109375" style="1"/>
    <col min="16127" max="16127" width="40.42578125" style="1" bestFit="1" customWidth="1"/>
    <col min="16128" max="16128" width="13.85546875" style="1" customWidth="1"/>
    <col min="16129" max="16129" width="12.5703125" style="1" customWidth="1"/>
    <col min="16130" max="16130" width="13.5703125" style="1" customWidth="1"/>
    <col min="16131" max="16131" width="14" style="1" customWidth="1"/>
    <col min="16132" max="16132" width="1.5703125" style="1" customWidth="1"/>
    <col min="16133" max="16133" width="10.42578125" style="1" customWidth="1"/>
    <col min="16134" max="16383" width="8.7109375" style="1"/>
    <col min="16384" max="16384" width="9.140625" style="1" customWidth="1"/>
  </cols>
  <sheetData>
    <row r="1" spans="1:7" x14ac:dyDescent="0.25">
      <c r="A1" s="46" t="s">
        <v>0</v>
      </c>
      <c r="E1" s="1"/>
    </row>
    <row r="2" spans="1:7" ht="16.5" thickBot="1" x14ac:dyDescent="0.3">
      <c r="A2" s="46" t="s">
        <v>1296</v>
      </c>
      <c r="B2" s="43"/>
      <c r="C2" s="43"/>
      <c r="D2" s="43"/>
      <c r="E2" s="43"/>
    </row>
    <row r="3" spans="1:7" customFormat="1" ht="63.75" thickBot="1" x14ac:dyDescent="0.25">
      <c r="A3" s="295" t="s">
        <v>1297</v>
      </c>
      <c r="B3" s="292" t="s">
        <v>3</v>
      </c>
      <c r="C3" s="292" t="s">
        <v>4</v>
      </c>
      <c r="D3" s="293" t="s">
        <v>5</v>
      </c>
      <c r="E3" s="294" t="s">
        <v>1299</v>
      </c>
      <c r="F3" s="292" t="s">
        <v>7</v>
      </c>
    </row>
    <row r="4" spans="1:7" customFormat="1" ht="31.5" x14ac:dyDescent="0.25">
      <c r="A4" s="692" t="s">
        <v>878</v>
      </c>
      <c r="B4" s="688">
        <v>1153.8813499999999</v>
      </c>
      <c r="C4" s="688">
        <v>1153.8800000000001</v>
      </c>
      <c r="D4" s="688">
        <f t="shared" ref="D4:D37" si="0">+C4-B4</f>
        <v>-1.3499999997748091E-3</v>
      </c>
      <c r="E4" s="688">
        <f t="shared" ref="E4:E37" si="1">D4*20</f>
        <v>-2.6999999995496182E-2</v>
      </c>
      <c r="F4" s="689">
        <f t="shared" ref="F4:F37" si="2">(D4/B4)</f>
        <v>-1.1699643119934378E-6</v>
      </c>
    </row>
    <row r="5" spans="1:7" customFormat="1" ht="31.5" x14ac:dyDescent="0.25">
      <c r="A5" s="692" t="s">
        <v>879</v>
      </c>
      <c r="B5" s="688">
        <v>1179</v>
      </c>
      <c r="C5" s="688">
        <f>+'Metro SU'!C22</f>
        <v>1174.1500000000001</v>
      </c>
      <c r="D5" s="688">
        <f t="shared" si="0"/>
        <v>-4.8499999999999091</v>
      </c>
      <c r="E5" s="688">
        <f t="shared" si="1"/>
        <v>-96.999999999998181</v>
      </c>
      <c r="F5" s="689">
        <f t="shared" si="2"/>
        <v>-4.1136556403731208E-3</v>
      </c>
    </row>
    <row r="6" spans="1:7" customFormat="1" ht="47.25" x14ac:dyDescent="0.25">
      <c r="A6" s="693" t="s">
        <v>880</v>
      </c>
      <c r="B6" s="325">
        <v>765.15</v>
      </c>
      <c r="C6" s="324">
        <f>+'MSU, Mankato'!C27</f>
        <v>795</v>
      </c>
      <c r="D6" s="688">
        <f t="shared" si="0"/>
        <v>29.850000000000023</v>
      </c>
      <c r="E6" s="688">
        <f t="shared" si="1"/>
        <v>597.00000000000045</v>
      </c>
      <c r="F6" s="689">
        <f t="shared" si="2"/>
        <v>3.9011958439521696E-2</v>
      </c>
    </row>
    <row r="7" spans="1:7" customFormat="1" ht="31.5" x14ac:dyDescent="0.25">
      <c r="A7" s="695" t="s">
        <v>881</v>
      </c>
      <c r="B7" s="572">
        <v>1153.1500000000001</v>
      </c>
      <c r="C7" s="572">
        <f>+'MSU, Mankato'!C29</f>
        <v>1198.0999999999999</v>
      </c>
      <c r="D7" s="688">
        <f t="shared" si="0"/>
        <v>44.949999999999818</v>
      </c>
      <c r="E7" s="688">
        <f t="shared" si="1"/>
        <v>898.99999999999636</v>
      </c>
      <c r="F7" s="689">
        <f t="shared" si="2"/>
        <v>3.8980184711442413E-2</v>
      </c>
    </row>
    <row r="8" spans="1:7" customFormat="1" ht="47.25" x14ac:dyDescent="0.25">
      <c r="A8" s="695" t="s">
        <v>882</v>
      </c>
      <c r="B8" s="572">
        <v>1211.7</v>
      </c>
      <c r="C8" s="572">
        <f>+'MSU, Mankato'!C30</f>
        <v>1256.6500000000001</v>
      </c>
      <c r="D8" s="688">
        <f t="shared" si="0"/>
        <v>44.950000000000045</v>
      </c>
      <c r="E8" s="688">
        <f t="shared" si="1"/>
        <v>899.00000000000091</v>
      </c>
      <c r="F8" s="689">
        <f t="shared" si="2"/>
        <v>3.7096641082776299E-2</v>
      </c>
    </row>
    <row r="9" spans="1:7" customFormat="1" ht="78.75" x14ac:dyDescent="0.25">
      <c r="A9" s="695" t="s">
        <v>883</v>
      </c>
      <c r="B9" s="572">
        <v>1153.1500000000001</v>
      </c>
      <c r="C9" s="572">
        <f>+'MSU, Mankato'!C31</f>
        <v>1198.0999999999999</v>
      </c>
      <c r="D9" s="688">
        <f t="shared" si="0"/>
        <v>44.949999999999818</v>
      </c>
      <c r="E9" s="688">
        <f t="shared" si="1"/>
        <v>898.99999999999636</v>
      </c>
      <c r="F9" s="689">
        <f t="shared" si="2"/>
        <v>3.8980184711442413E-2</v>
      </c>
    </row>
    <row r="10" spans="1:7" customFormat="1" ht="78.75" x14ac:dyDescent="0.25">
      <c r="A10" s="695" t="s">
        <v>884</v>
      </c>
      <c r="B10" s="572">
        <v>1211.7</v>
      </c>
      <c r="C10" s="572">
        <f>+'MSU, Mankato'!C32</f>
        <v>1256.6500000000001</v>
      </c>
      <c r="D10" s="688">
        <f t="shared" si="0"/>
        <v>44.950000000000045</v>
      </c>
      <c r="E10" s="688">
        <f t="shared" si="1"/>
        <v>899.00000000000091</v>
      </c>
      <c r="F10" s="689">
        <f t="shared" si="2"/>
        <v>3.7096641082776299E-2</v>
      </c>
    </row>
    <row r="11" spans="1:7" customFormat="1" ht="63" x14ac:dyDescent="0.25">
      <c r="A11" s="695" t="s">
        <v>885</v>
      </c>
      <c r="B11" s="572">
        <v>1729.7</v>
      </c>
      <c r="C11" s="572">
        <f>+'MSU, Mankato'!C33</f>
        <v>1797.15</v>
      </c>
      <c r="D11" s="688">
        <f t="shared" si="0"/>
        <v>67.450000000000045</v>
      </c>
      <c r="E11" s="688">
        <f t="shared" si="1"/>
        <v>1349.0000000000009</v>
      </c>
      <c r="F11" s="689">
        <f t="shared" si="2"/>
        <v>3.8995201480025464E-2</v>
      </c>
    </row>
    <row r="12" spans="1:7" customFormat="1" ht="63" x14ac:dyDescent="0.25">
      <c r="A12" s="695" t="s">
        <v>886</v>
      </c>
      <c r="B12" s="572">
        <v>1788.25</v>
      </c>
      <c r="C12" s="572">
        <f>+'MSU, Mankato'!C34</f>
        <v>1855.7</v>
      </c>
      <c r="D12" s="688">
        <f t="shared" si="0"/>
        <v>67.450000000000045</v>
      </c>
      <c r="E12" s="688">
        <f t="shared" si="1"/>
        <v>1349.0000000000009</v>
      </c>
      <c r="F12" s="689">
        <f t="shared" si="2"/>
        <v>3.7718439815462072E-2</v>
      </c>
    </row>
    <row r="13" spans="1:7" customFormat="1" ht="31.5" x14ac:dyDescent="0.25">
      <c r="A13" s="695" t="s">
        <v>887</v>
      </c>
      <c r="B13" s="572">
        <v>740.55</v>
      </c>
      <c r="C13" s="572">
        <f>+'MSU, Mankato'!C35</f>
        <v>769.45</v>
      </c>
      <c r="D13" s="688">
        <f t="shared" si="0"/>
        <v>28.900000000000091</v>
      </c>
      <c r="E13" s="688">
        <f t="shared" si="1"/>
        <v>578.00000000000182</v>
      </c>
      <c r="F13" s="689">
        <f t="shared" si="2"/>
        <v>3.9025048950104779E-2</v>
      </c>
      <c r="G13" s="75" t="s">
        <v>9</v>
      </c>
    </row>
    <row r="14" spans="1:7" customFormat="1" ht="47.25" x14ac:dyDescent="0.25">
      <c r="A14" s="695" t="s">
        <v>888</v>
      </c>
      <c r="B14" s="572">
        <v>799.1</v>
      </c>
      <c r="C14" s="572">
        <f>+'MSU, Mankato'!C36</f>
        <v>828</v>
      </c>
      <c r="D14" s="688">
        <f t="shared" si="0"/>
        <v>28.899999999999977</v>
      </c>
      <c r="E14" s="688">
        <f t="shared" si="1"/>
        <v>577.99999999999955</v>
      </c>
      <c r="F14" s="689">
        <f t="shared" si="2"/>
        <v>3.616568639719682E-2</v>
      </c>
    </row>
    <row r="15" spans="1:7" customFormat="1" ht="78.75" x14ac:dyDescent="0.25">
      <c r="A15" s="695" t="s">
        <v>889</v>
      </c>
      <c r="B15" s="572">
        <v>740.55</v>
      </c>
      <c r="C15" s="572">
        <f>+'MSU, Mankato'!C37</f>
        <v>769.45</v>
      </c>
      <c r="D15" s="688">
        <f t="shared" si="0"/>
        <v>28.900000000000091</v>
      </c>
      <c r="E15" s="688">
        <f t="shared" si="1"/>
        <v>578.00000000000182</v>
      </c>
      <c r="F15" s="689">
        <f t="shared" si="2"/>
        <v>3.9025048950104779E-2</v>
      </c>
    </row>
    <row r="16" spans="1:7" customFormat="1" ht="78.75" x14ac:dyDescent="0.25">
      <c r="A16" s="695" t="s">
        <v>890</v>
      </c>
      <c r="B16" s="572">
        <v>799.1</v>
      </c>
      <c r="C16" s="572">
        <f>+'MSU, Mankato'!C38</f>
        <v>828</v>
      </c>
      <c r="D16" s="688">
        <f t="shared" si="0"/>
        <v>28.899999999999977</v>
      </c>
      <c r="E16" s="688">
        <f t="shared" si="1"/>
        <v>577.99999999999955</v>
      </c>
      <c r="F16" s="689">
        <f t="shared" si="2"/>
        <v>3.616568639719682E-2</v>
      </c>
    </row>
    <row r="17" spans="1:6" customFormat="1" ht="63" x14ac:dyDescent="0.25">
      <c r="A17" s="695" t="s">
        <v>891</v>
      </c>
      <c r="B17" s="572">
        <v>1110.8</v>
      </c>
      <c r="C17" s="572">
        <f>+'MSU, Mankato'!C39</f>
        <v>1154.1500000000001</v>
      </c>
      <c r="D17" s="688">
        <f t="shared" si="0"/>
        <v>43.350000000000136</v>
      </c>
      <c r="E17" s="688">
        <f t="shared" si="1"/>
        <v>867.00000000000273</v>
      </c>
      <c r="F17" s="689">
        <f t="shared" si="2"/>
        <v>3.9025927259632824E-2</v>
      </c>
    </row>
    <row r="18" spans="1:6" customFormat="1" ht="63" x14ac:dyDescent="0.25">
      <c r="A18" s="695" t="s">
        <v>892</v>
      </c>
      <c r="B18" s="572">
        <v>1169.3499999999999</v>
      </c>
      <c r="C18" s="572">
        <f>+'MSU, Mankato'!C40</f>
        <v>1212.7</v>
      </c>
      <c r="D18" s="688">
        <f t="shared" si="0"/>
        <v>43.350000000000136</v>
      </c>
      <c r="E18" s="688">
        <f t="shared" si="1"/>
        <v>867.00000000000273</v>
      </c>
      <c r="F18" s="689">
        <f t="shared" si="2"/>
        <v>3.7071877538803727E-2</v>
      </c>
    </row>
    <row r="19" spans="1:6" customFormat="1" ht="31.5" x14ac:dyDescent="0.25">
      <c r="A19" s="695" t="s">
        <v>893</v>
      </c>
      <c r="B19" s="572">
        <v>740.55</v>
      </c>
      <c r="C19" s="572">
        <f>+'MSU, Mankato'!C41</f>
        <v>769.45</v>
      </c>
      <c r="D19" s="688">
        <f t="shared" si="0"/>
        <v>28.900000000000091</v>
      </c>
      <c r="E19" s="688">
        <f t="shared" si="1"/>
        <v>578.00000000000182</v>
      </c>
      <c r="F19" s="689">
        <f t="shared" si="2"/>
        <v>3.9025048950104779E-2</v>
      </c>
    </row>
    <row r="20" spans="1:6" customFormat="1" ht="47.25" x14ac:dyDescent="0.25">
      <c r="A20" s="695" t="s">
        <v>894</v>
      </c>
      <c r="B20" s="572">
        <v>799.1</v>
      </c>
      <c r="C20" s="572">
        <f>+'MSU, Mankato'!C42</f>
        <v>828</v>
      </c>
      <c r="D20" s="688">
        <f t="shared" si="0"/>
        <v>28.899999999999977</v>
      </c>
      <c r="E20" s="688">
        <f t="shared" si="1"/>
        <v>577.99999999999955</v>
      </c>
      <c r="F20" s="689">
        <f t="shared" si="2"/>
        <v>3.616568639719682E-2</v>
      </c>
    </row>
    <row r="21" spans="1:6" customFormat="1" ht="78.75" x14ac:dyDescent="0.25">
      <c r="A21" s="695" t="s">
        <v>895</v>
      </c>
      <c r="B21" s="572">
        <v>740.55</v>
      </c>
      <c r="C21" s="572">
        <f>+'MSU, Mankato'!C43</f>
        <v>769.45</v>
      </c>
      <c r="D21" s="688">
        <f t="shared" si="0"/>
        <v>28.900000000000091</v>
      </c>
      <c r="E21" s="688">
        <f t="shared" si="1"/>
        <v>578.00000000000182</v>
      </c>
      <c r="F21" s="689">
        <f t="shared" si="2"/>
        <v>3.9025048950104779E-2</v>
      </c>
    </row>
    <row r="22" spans="1:6" customFormat="1" ht="78.75" x14ac:dyDescent="0.25">
      <c r="A22" s="695" t="s">
        <v>896</v>
      </c>
      <c r="B22" s="572">
        <v>799.1</v>
      </c>
      <c r="C22" s="572">
        <f>+'MSU, Mankato'!C44</f>
        <v>828</v>
      </c>
      <c r="D22" s="688">
        <f t="shared" si="0"/>
        <v>28.899999999999977</v>
      </c>
      <c r="E22" s="688">
        <f t="shared" si="1"/>
        <v>577.99999999999955</v>
      </c>
      <c r="F22" s="689">
        <f t="shared" si="2"/>
        <v>3.616568639719682E-2</v>
      </c>
    </row>
    <row r="23" spans="1:6" customFormat="1" ht="63" x14ac:dyDescent="0.25">
      <c r="A23" s="695" t="s">
        <v>897</v>
      </c>
      <c r="B23" s="572">
        <v>1110.8</v>
      </c>
      <c r="C23" s="572">
        <f>+'MSU, Mankato'!C45</f>
        <v>1154.1500000000001</v>
      </c>
      <c r="D23" s="688">
        <f t="shared" si="0"/>
        <v>43.350000000000136</v>
      </c>
      <c r="E23" s="688">
        <f t="shared" si="1"/>
        <v>867.00000000000273</v>
      </c>
      <c r="F23" s="689">
        <f t="shared" si="2"/>
        <v>3.9025927259632824E-2</v>
      </c>
    </row>
    <row r="24" spans="1:6" customFormat="1" ht="63" x14ac:dyDescent="0.25">
      <c r="A24" s="695" t="s">
        <v>898</v>
      </c>
      <c r="B24" s="572">
        <v>1169.3499999999999</v>
      </c>
      <c r="C24" s="572">
        <f>+'MSU, Mankato'!C46</f>
        <v>1212.7</v>
      </c>
      <c r="D24" s="688">
        <f t="shared" si="0"/>
        <v>43.350000000000136</v>
      </c>
      <c r="E24" s="688">
        <f t="shared" si="1"/>
        <v>867.00000000000273</v>
      </c>
      <c r="F24" s="689">
        <f t="shared" si="2"/>
        <v>3.7071877538803727E-2</v>
      </c>
    </row>
    <row r="25" spans="1:6" customFormat="1" ht="31.5" x14ac:dyDescent="0.25">
      <c r="A25" s="695" t="s">
        <v>899</v>
      </c>
      <c r="B25" s="572">
        <v>740.55</v>
      </c>
      <c r="C25" s="572">
        <f>+'MSU, Mankato'!C47</f>
        <v>769.45</v>
      </c>
      <c r="D25" s="688">
        <f t="shared" si="0"/>
        <v>28.900000000000091</v>
      </c>
      <c r="E25" s="688">
        <f t="shared" si="1"/>
        <v>578.00000000000182</v>
      </c>
      <c r="F25" s="689">
        <f t="shared" si="2"/>
        <v>3.9025048950104779E-2</v>
      </c>
    </row>
    <row r="26" spans="1:6" customFormat="1" ht="47.25" x14ac:dyDescent="0.25">
      <c r="A26" s="695" t="s">
        <v>900</v>
      </c>
      <c r="B26" s="572">
        <v>799.1</v>
      </c>
      <c r="C26" s="572">
        <f>+'MSU, Mankato'!C48</f>
        <v>828</v>
      </c>
      <c r="D26" s="688">
        <f t="shared" si="0"/>
        <v>28.899999999999977</v>
      </c>
      <c r="E26" s="688">
        <f t="shared" si="1"/>
        <v>577.99999999999955</v>
      </c>
      <c r="F26" s="689">
        <f t="shared" si="2"/>
        <v>3.616568639719682E-2</v>
      </c>
    </row>
    <row r="27" spans="1:6" customFormat="1" ht="78.75" x14ac:dyDescent="0.25">
      <c r="A27" s="695" t="s">
        <v>901</v>
      </c>
      <c r="B27" s="572">
        <v>740.55</v>
      </c>
      <c r="C27" s="572">
        <f>+'MSU, Mankato'!C49</f>
        <v>769.45</v>
      </c>
      <c r="D27" s="688">
        <f t="shared" si="0"/>
        <v>28.900000000000091</v>
      </c>
      <c r="E27" s="688">
        <f t="shared" si="1"/>
        <v>578.00000000000182</v>
      </c>
      <c r="F27" s="689">
        <f t="shared" si="2"/>
        <v>3.9025048950104779E-2</v>
      </c>
    </row>
    <row r="28" spans="1:6" customFormat="1" ht="78.75" x14ac:dyDescent="0.25">
      <c r="A28" s="695" t="s">
        <v>902</v>
      </c>
      <c r="B28" s="572">
        <v>799.1</v>
      </c>
      <c r="C28" s="572">
        <f>+'MSU, Mankato'!C50</f>
        <v>828</v>
      </c>
      <c r="D28" s="688">
        <f t="shared" si="0"/>
        <v>28.899999999999977</v>
      </c>
      <c r="E28" s="688">
        <f t="shared" si="1"/>
        <v>577.99999999999955</v>
      </c>
      <c r="F28" s="689">
        <f t="shared" si="2"/>
        <v>3.616568639719682E-2</v>
      </c>
    </row>
    <row r="29" spans="1:6" customFormat="1" ht="63" x14ac:dyDescent="0.25">
      <c r="A29" s="695" t="s">
        <v>903</v>
      </c>
      <c r="B29" s="572">
        <v>1110.8</v>
      </c>
      <c r="C29" s="572">
        <f>+'MSU, Mankato'!C51</f>
        <v>1154.1500000000001</v>
      </c>
      <c r="D29" s="688">
        <f t="shared" si="0"/>
        <v>43.350000000000136</v>
      </c>
      <c r="E29" s="688">
        <f t="shared" si="1"/>
        <v>867.00000000000273</v>
      </c>
      <c r="F29" s="689">
        <f t="shared" si="2"/>
        <v>3.9025927259632824E-2</v>
      </c>
    </row>
    <row r="30" spans="1:6" customFormat="1" ht="63" x14ac:dyDescent="0.25">
      <c r="A30" s="695" t="s">
        <v>904</v>
      </c>
      <c r="B30" s="572">
        <v>1169.3499999999999</v>
      </c>
      <c r="C30" s="572">
        <f>+'MSU, Mankato'!C52</f>
        <v>1212.7</v>
      </c>
      <c r="D30" s="688">
        <f t="shared" si="0"/>
        <v>43.350000000000136</v>
      </c>
      <c r="E30" s="688">
        <f t="shared" si="1"/>
        <v>867.00000000000273</v>
      </c>
      <c r="F30" s="689">
        <f t="shared" si="2"/>
        <v>3.7071877538803727E-2</v>
      </c>
    </row>
    <row r="31" spans="1:6" customFormat="1" ht="31.5" x14ac:dyDescent="0.2">
      <c r="A31" s="498" t="s">
        <v>905</v>
      </c>
      <c r="B31" s="499">
        <v>717.37</v>
      </c>
      <c r="C31" s="696">
        <f>+'MSU Moorhead'!C26</f>
        <v>746.07</v>
      </c>
      <c r="D31" s="696">
        <f t="shared" si="0"/>
        <v>28.700000000000045</v>
      </c>
      <c r="E31" s="499">
        <f t="shared" si="1"/>
        <v>574.00000000000091</v>
      </c>
      <c r="F31" s="500">
        <f t="shared" si="2"/>
        <v>4.0007248700112977E-2</v>
      </c>
    </row>
    <row r="32" spans="1:6" customFormat="1" ht="47.25" x14ac:dyDescent="0.2">
      <c r="A32" s="501" t="s">
        <v>906</v>
      </c>
      <c r="B32" s="502">
        <v>757.72</v>
      </c>
      <c r="C32" s="71">
        <f>+'St Cloud SU'!C26</f>
        <v>787.27</v>
      </c>
      <c r="D32" s="696">
        <f t="shared" si="0"/>
        <v>29.549999999999955</v>
      </c>
      <c r="E32" s="230">
        <f t="shared" si="1"/>
        <v>590.99999999999909</v>
      </c>
      <c r="F32" s="503">
        <f t="shared" si="2"/>
        <v>3.8998574671382506E-2</v>
      </c>
    </row>
    <row r="33" spans="1:9" customFormat="1" ht="47.25" x14ac:dyDescent="0.2">
      <c r="A33" s="501" t="s">
        <v>907</v>
      </c>
      <c r="B33" s="502">
        <v>867.17</v>
      </c>
      <c r="C33" s="71">
        <f>+'St Cloud SU'!C27</f>
        <v>900.99</v>
      </c>
      <c r="D33" s="696">
        <f t="shared" si="0"/>
        <v>33.82000000000005</v>
      </c>
      <c r="E33" s="502">
        <f t="shared" si="1"/>
        <v>676.400000000001</v>
      </c>
      <c r="F33" s="503">
        <f t="shared" si="2"/>
        <v>3.900042667527711E-2</v>
      </c>
    </row>
    <row r="34" spans="1:9" customFormat="1" ht="31.5" x14ac:dyDescent="0.2">
      <c r="A34" s="501" t="s">
        <v>908</v>
      </c>
      <c r="B34" s="502">
        <v>757.72</v>
      </c>
      <c r="C34" s="71">
        <f>+'St Cloud SU'!C28</f>
        <v>787.27</v>
      </c>
      <c r="D34" s="696">
        <f t="shared" si="0"/>
        <v>29.549999999999955</v>
      </c>
      <c r="E34" s="502">
        <f t="shared" si="1"/>
        <v>590.99999999999909</v>
      </c>
      <c r="F34" s="503">
        <f t="shared" si="2"/>
        <v>3.8998574671382506E-2</v>
      </c>
    </row>
    <row r="35" spans="1:9" customFormat="1" ht="47.25" x14ac:dyDescent="0.2">
      <c r="A35" s="501" t="s">
        <v>909</v>
      </c>
      <c r="B35" s="502">
        <v>867.17</v>
      </c>
      <c r="C35" s="71">
        <f>+'St Cloud SU'!C29</f>
        <v>901</v>
      </c>
      <c r="D35" s="696">
        <f t="shared" si="0"/>
        <v>33.830000000000041</v>
      </c>
      <c r="E35" s="502">
        <f t="shared" si="1"/>
        <v>676.60000000000082</v>
      </c>
      <c r="F35" s="503">
        <f t="shared" si="2"/>
        <v>3.901195843952171E-2</v>
      </c>
    </row>
    <row r="36" spans="1:9" s="51" customFormat="1" ht="31.5" x14ac:dyDescent="0.2">
      <c r="A36" s="701" t="s">
        <v>1301</v>
      </c>
      <c r="B36" s="706">
        <v>741.12</v>
      </c>
      <c r="C36" s="703">
        <f>+'Winona SU'!C28</f>
        <v>767.06</v>
      </c>
      <c r="D36" s="696">
        <f t="shared" si="0"/>
        <v>25.939999999999941</v>
      </c>
      <c r="E36" s="502">
        <f t="shared" si="1"/>
        <v>518.79999999999882</v>
      </c>
      <c r="F36" s="503">
        <f t="shared" si="2"/>
        <v>3.5001079447322891E-2</v>
      </c>
      <c r="G36"/>
      <c r="H36"/>
    </row>
    <row r="37" spans="1:9" customFormat="1" x14ac:dyDescent="0.25">
      <c r="A37" s="692" t="s">
        <v>910</v>
      </c>
      <c r="B37" s="688">
        <v>1156.0999999999999</v>
      </c>
      <c r="C37" s="688">
        <f>+'Winona SU'!C27</f>
        <v>1156.0999999999999</v>
      </c>
      <c r="D37" s="842">
        <f t="shared" si="0"/>
        <v>0</v>
      </c>
      <c r="E37" s="843">
        <f t="shared" si="1"/>
        <v>0</v>
      </c>
      <c r="F37" s="689">
        <f t="shared" si="2"/>
        <v>0</v>
      </c>
    </row>
    <row r="38" spans="1:9" customFormat="1" x14ac:dyDescent="0.25">
      <c r="A38" s="48"/>
      <c r="B38" s="39"/>
      <c r="C38" s="39"/>
      <c r="D38" s="39"/>
      <c r="E38" s="39"/>
      <c r="F38" s="72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ht="15.75" customHeight="1" x14ac:dyDescent="0.25">
      <c r="A54"/>
      <c r="B54"/>
      <c r="C54"/>
      <c r="D54"/>
      <c r="E54"/>
      <c r="F54"/>
      <c r="G54"/>
      <c r="H54"/>
      <c r="I54"/>
    </row>
    <row r="55" spans="1:9" ht="15.75" customHeight="1" x14ac:dyDescent="0.25">
      <c r="A55"/>
      <c r="B55"/>
      <c r="C55"/>
      <c r="D55"/>
      <c r="E55"/>
      <c r="F55"/>
      <c r="G55"/>
      <c r="H55"/>
      <c r="I55"/>
    </row>
    <row r="56" spans="1:9" ht="15.75" customHeight="1" x14ac:dyDescent="0.25">
      <c r="A56"/>
      <c r="B56"/>
      <c r="C56"/>
      <c r="D56"/>
      <c r="E56"/>
      <c r="F56"/>
      <c r="G56"/>
      <c r="H56"/>
      <c r="I56"/>
    </row>
    <row r="57" spans="1:9" ht="15.75" customHeight="1" x14ac:dyDescent="0.25">
      <c r="A57"/>
      <c r="B57"/>
      <c r="C57"/>
      <c r="D57"/>
      <c r="E57"/>
      <c r="F57"/>
      <c r="G57"/>
      <c r="H57"/>
      <c r="I57"/>
    </row>
    <row r="58" spans="1:9" ht="15.75" customHeight="1" x14ac:dyDescent="0.25">
      <c r="A58"/>
      <c r="B58"/>
      <c r="C58"/>
      <c r="D58"/>
      <c r="E58"/>
      <c r="F58"/>
      <c r="G58"/>
      <c r="H58"/>
      <c r="I58"/>
    </row>
    <row r="59" spans="1:9" ht="15.75" customHeight="1" x14ac:dyDescent="0.25">
      <c r="A59"/>
      <c r="B59"/>
      <c r="C59"/>
      <c r="D59"/>
      <c r="E59"/>
      <c r="F59"/>
      <c r="G59"/>
      <c r="H59"/>
      <c r="I59"/>
    </row>
    <row r="60" spans="1:9" ht="15.75" customHeight="1" x14ac:dyDescent="0.25">
      <c r="A60"/>
      <c r="B60"/>
      <c r="C60"/>
      <c r="D60"/>
      <c r="E60"/>
      <c r="F60"/>
      <c r="G60"/>
      <c r="H60"/>
      <c r="I60"/>
    </row>
    <row r="61" spans="1:9" ht="15.75" customHeight="1" x14ac:dyDescent="0.25">
      <c r="A61"/>
      <c r="B61"/>
      <c r="C61"/>
      <c r="D61"/>
      <c r="E61"/>
      <c r="F61"/>
      <c r="G61"/>
      <c r="H61"/>
      <c r="I61"/>
    </row>
    <row r="62" spans="1:9" ht="15.75" customHeight="1" x14ac:dyDescent="0.25">
      <c r="A62"/>
      <c r="B62"/>
      <c r="C62"/>
      <c r="D62"/>
      <c r="E62"/>
      <c r="F62"/>
      <c r="G62"/>
      <c r="H62"/>
      <c r="I62"/>
    </row>
    <row r="63" spans="1:9" ht="15.75" customHeight="1" x14ac:dyDescent="0.25">
      <c r="A63"/>
      <c r="B63"/>
      <c r="C63"/>
      <c r="D63"/>
      <c r="E63"/>
      <c r="F63"/>
      <c r="G63"/>
      <c r="H63"/>
      <c r="I63"/>
    </row>
    <row r="64" spans="1:9" ht="15.75" customHeight="1" x14ac:dyDescent="0.25">
      <c r="A64"/>
      <c r="B64"/>
      <c r="C64"/>
      <c r="D64"/>
      <c r="E64"/>
      <c r="F64"/>
      <c r="G64"/>
      <c r="H64"/>
      <c r="I64"/>
    </row>
    <row r="65" spans="1:9" ht="15.75" customHeight="1" x14ac:dyDescent="0.25">
      <c r="A65"/>
      <c r="B65"/>
      <c r="C65"/>
      <c r="D65"/>
      <c r="E65"/>
      <c r="F65"/>
      <c r="G65"/>
      <c r="H65"/>
      <c r="I65"/>
    </row>
    <row r="66" spans="1:9" ht="15.75" customHeight="1" x14ac:dyDescent="0.25">
      <c r="A66"/>
      <c r="B66"/>
      <c r="C66"/>
      <c r="D66"/>
      <c r="E66"/>
      <c r="F66"/>
      <c r="G66"/>
      <c r="H66"/>
      <c r="I66"/>
    </row>
    <row r="67" spans="1:9" ht="15.75" customHeight="1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ht="65.25" customHeight="1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</sheetData>
  <pageMargins left="0.7" right="0.45" top="0.75" bottom="0.75" header="0.3" footer="0.3"/>
  <pageSetup scale="99" fitToWidth="0" orientation="portrait" r:id="rId1"/>
  <headerFooter alignWithMargins="0">
    <oddHeader>&amp;RAttachment 1H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A1:AH136"/>
  <sheetViews>
    <sheetView zoomScaleNormal="100" zoomScaleSheetLayoutView="90" zoomScalePageLayoutView="85" workbookViewId="0">
      <pane xSplit="1" ySplit="4" topLeftCell="Q41" activePane="bottomRight" state="frozen"/>
      <selection pane="topRight"/>
      <selection pane="bottomLeft"/>
      <selection pane="bottomRight" activeCell="Z6" sqref="Z6:AA46"/>
    </sheetView>
  </sheetViews>
  <sheetFormatPr defaultColWidth="8.85546875" defaultRowHeight="15" x14ac:dyDescent="0.25"/>
  <cols>
    <col min="1" max="1" width="44.5703125" style="79" customWidth="1"/>
    <col min="2" max="2" width="8.42578125" style="79" bestFit="1" customWidth="1"/>
    <col min="3" max="4" width="10" style="79" bestFit="1" customWidth="1"/>
    <col min="5" max="5" width="8.42578125" style="79" bestFit="1" customWidth="1"/>
    <col min="6" max="7" width="10" style="79" bestFit="1" customWidth="1"/>
    <col min="8" max="8" width="8.42578125" style="79" bestFit="1" customWidth="1"/>
    <col min="9" max="10" width="10" style="79" bestFit="1" customWidth="1"/>
    <col min="11" max="11" width="8.42578125" style="79" bestFit="1" customWidth="1"/>
    <col min="12" max="13" width="10" style="79" bestFit="1" customWidth="1"/>
    <col min="14" max="14" width="7.85546875" style="79" bestFit="1" customWidth="1"/>
    <col min="15" max="16" width="9.28515625" style="79" bestFit="1" customWidth="1"/>
    <col min="17" max="17" width="8.42578125" style="79" bestFit="1" customWidth="1"/>
    <col min="18" max="19" width="10" style="79" bestFit="1" customWidth="1"/>
    <col min="20" max="22" width="10" style="79" customWidth="1"/>
    <col min="23" max="23" width="8.42578125" style="79" bestFit="1" customWidth="1"/>
    <col min="24" max="25" width="10" style="79" bestFit="1" customWidth="1"/>
    <col min="26" max="26" width="8.42578125" style="79" bestFit="1" customWidth="1"/>
    <col min="27" max="27" width="10" style="79" customWidth="1"/>
    <col min="28" max="28" width="10" style="79" bestFit="1" customWidth="1"/>
    <col min="29" max="29" width="8.42578125" style="79" bestFit="1" customWidth="1"/>
    <col min="30" max="30" width="11.5703125" style="79" bestFit="1" customWidth="1"/>
    <col min="31" max="31" width="12.140625" style="79" customWidth="1"/>
    <col min="32" max="16384" width="8.85546875" style="79"/>
  </cols>
  <sheetData>
    <row r="1" spans="1:32" ht="18.75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2" ht="19.5" thickBot="1" x14ac:dyDescent="0.35">
      <c r="A2" s="80" t="s">
        <v>1022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spans="1:32" ht="32.450000000000003" customHeight="1" x14ac:dyDescent="0.25">
      <c r="A3" s="81" t="s">
        <v>1023</v>
      </c>
      <c r="B3" s="889" t="s">
        <v>1027</v>
      </c>
      <c r="C3" s="890"/>
      <c r="D3" s="891"/>
      <c r="E3" s="889" t="s">
        <v>1025</v>
      </c>
      <c r="F3" s="890"/>
      <c r="G3" s="891"/>
      <c r="H3" s="889" t="s">
        <v>1026</v>
      </c>
      <c r="I3" s="890"/>
      <c r="J3" s="891"/>
      <c r="K3" s="889" t="s">
        <v>1024</v>
      </c>
      <c r="L3" s="890"/>
      <c r="M3" s="891"/>
      <c r="N3" s="892" t="s">
        <v>1029</v>
      </c>
      <c r="O3" s="893"/>
      <c r="P3" s="894"/>
      <c r="Q3" s="889" t="s">
        <v>1302</v>
      </c>
      <c r="R3" s="890"/>
      <c r="S3" s="891"/>
      <c r="T3" s="889" t="s">
        <v>1303</v>
      </c>
      <c r="U3" s="890"/>
      <c r="V3" s="891"/>
      <c r="W3" s="889" t="s">
        <v>1028</v>
      </c>
      <c r="X3" s="890"/>
      <c r="Y3" s="891"/>
      <c r="Z3" s="892" t="s">
        <v>1030</v>
      </c>
      <c r="AA3" s="893"/>
      <c r="AB3" s="894"/>
      <c r="AC3" s="887" t="s">
        <v>1031</v>
      </c>
      <c r="AD3" s="888"/>
    </row>
    <row r="4" spans="1:32" ht="75.75" thickBot="1" x14ac:dyDescent="0.3">
      <c r="A4" s="550" t="s">
        <v>2</v>
      </c>
      <c r="B4" s="551" t="s">
        <v>1032</v>
      </c>
      <c r="C4" s="551" t="s">
        <v>1033</v>
      </c>
      <c r="D4" s="551" t="s">
        <v>1034</v>
      </c>
      <c r="E4" s="551" t="s">
        <v>1032</v>
      </c>
      <c r="F4" s="551" t="s">
        <v>1033</v>
      </c>
      <c r="G4" s="551" t="s">
        <v>1034</v>
      </c>
      <c r="H4" s="551" t="s">
        <v>1032</v>
      </c>
      <c r="I4" s="551" t="s">
        <v>1033</v>
      </c>
      <c r="J4" s="551" t="s">
        <v>1034</v>
      </c>
      <c r="K4" s="551" t="s">
        <v>1032</v>
      </c>
      <c r="L4" s="551" t="s">
        <v>1033</v>
      </c>
      <c r="M4" s="551" t="s">
        <v>1034</v>
      </c>
      <c r="N4" s="551" t="s">
        <v>1032</v>
      </c>
      <c r="O4" s="551" t="s">
        <v>1033</v>
      </c>
      <c r="P4" s="551" t="s">
        <v>1034</v>
      </c>
      <c r="Q4" s="551" t="s">
        <v>1032</v>
      </c>
      <c r="R4" s="551" t="s">
        <v>1033</v>
      </c>
      <c r="S4" s="551" t="s">
        <v>1034</v>
      </c>
      <c r="T4" s="551" t="s">
        <v>1032</v>
      </c>
      <c r="U4" s="551" t="s">
        <v>1033</v>
      </c>
      <c r="V4" s="551" t="s">
        <v>1034</v>
      </c>
      <c r="W4" s="551" t="s">
        <v>1032</v>
      </c>
      <c r="X4" s="551" t="s">
        <v>1033</v>
      </c>
      <c r="Y4" s="551" t="s">
        <v>1034</v>
      </c>
      <c r="Z4" s="551" t="s">
        <v>1032</v>
      </c>
      <c r="AA4" s="551" t="s">
        <v>1033</v>
      </c>
      <c r="AB4" s="551" t="s">
        <v>1035</v>
      </c>
      <c r="AC4" s="551" t="s">
        <v>1036</v>
      </c>
      <c r="AD4" s="552" t="s">
        <v>1037</v>
      </c>
    </row>
    <row r="5" spans="1:32" ht="15.75" thickBot="1" x14ac:dyDescent="0.3">
      <c r="A5" s="82" t="s">
        <v>8</v>
      </c>
    </row>
    <row r="6" spans="1:32" x14ac:dyDescent="0.25">
      <c r="A6" s="83" t="s">
        <v>10</v>
      </c>
      <c r="B6" s="84">
        <f>+Alexandria!$D10</f>
        <v>6.63</v>
      </c>
      <c r="C6" s="86">
        <f>+Alexandria!$B10</f>
        <v>15</v>
      </c>
      <c r="D6" s="85">
        <f>+C6*B6</f>
        <v>99.45</v>
      </c>
      <c r="E6" s="84">
        <f>+Alexandria!$D8</f>
        <v>1.53</v>
      </c>
      <c r="F6" s="86">
        <f>+Alexandria!$B8</f>
        <v>15</v>
      </c>
      <c r="G6" s="85">
        <f>+F6*E6</f>
        <v>22.95</v>
      </c>
      <c r="H6" s="84">
        <f>+Alexandria!$D9</f>
        <v>1.41</v>
      </c>
      <c r="I6" s="86">
        <f>+Alexandria!$B9</f>
        <v>15</v>
      </c>
      <c r="J6" s="85">
        <f>+I6*H6</f>
        <v>21.15</v>
      </c>
      <c r="K6" s="84">
        <f>+Alexandria!$D7</f>
        <v>11.04</v>
      </c>
      <c r="L6" s="86">
        <f>+Alexandria!$B7</f>
        <v>15</v>
      </c>
      <c r="M6" s="85">
        <f>+L6*K6</f>
        <v>165.6</v>
      </c>
      <c r="N6" s="86"/>
      <c r="O6" s="86"/>
      <c r="P6" s="85">
        <f>+O6*N6</f>
        <v>0</v>
      </c>
      <c r="Q6" s="84"/>
      <c r="R6" s="84"/>
      <c r="S6" s="85">
        <f>+R6*Q6</f>
        <v>0</v>
      </c>
      <c r="T6" s="855"/>
      <c r="U6" s="855"/>
      <c r="V6" s="85"/>
      <c r="W6" s="84">
        <f>+Alexandria!$D11</f>
        <v>4.0599999999999996</v>
      </c>
      <c r="X6" s="86">
        <f>+Alexandria!$B11</f>
        <v>15</v>
      </c>
      <c r="Y6" s="85">
        <f>+X6*W6</f>
        <v>60.899999999999991</v>
      </c>
      <c r="Z6" s="84">
        <f>+Alexandria!$D12</f>
        <v>0.35</v>
      </c>
      <c r="AA6" s="86">
        <f>+Alexandria!$B12</f>
        <v>15</v>
      </c>
      <c r="AB6" s="85">
        <f>+AA6*Z6</f>
        <v>5.25</v>
      </c>
      <c r="AC6" s="84">
        <f>((R6*Q6)+(L6*K6)+(F6*E6)+(I6*H6)+(C6*B6)+(X6*W6)+(AA6*Z6)+(O6*N6))/15</f>
        <v>25.019999999999996</v>
      </c>
      <c r="AD6" s="87">
        <f>((R6*Q6)+(L6*K6)+(F6*E6)+(I6*H6)+(C6*B6)+(X6*W6)+(AA6*Z6)+(O6*N6))*2</f>
        <v>750.59999999999991</v>
      </c>
      <c r="AE6" s="88"/>
      <c r="AF6" s="88"/>
    </row>
    <row r="7" spans="1:32" x14ac:dyDescent="0.25">
      <c r="A7" s="553" t="s">
        <v>11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856"/>
      <c r="U7" s="856"/>
      <c r="V7" s="554"/>
      <c r="W7" s="554"/>
      <c r="X7" s="554"/>
      <c r="Y7" s="554"/>
      <c r="Z7" s="554"/>
      <c r="AA7" s="554"/>
      <c r="AB7" s="554"/>
      <c r="AC7" s="554"/>
      <c r="AD7" s="832"/>
      <c r="AE7" s="88"/>
      <c r="AF7" s="88"/>
    </row>
    <row r="8" spans="1:32" x14ac:dyDescent="0.25">
      <c r="A8" s="430" t="s">
        <v>1038</v>
      </c>
      <c r="B8" s="89">
        <f>+'Anoka-Ramsey'!$D10</f>
        <v>7.25</v>
      </c>
      <c r="C8" s="89">
        <f>+'Anoka-Ramsey'!$B10</f>
        <v>15</v>
      </c>
      <c r="D8" s="90">
        <f t="shared" ref="D8:D46" si="0">+C8*B8</f>
        <v>108.75</v>
      </c>
      <c r="E8" s="89">
        <f>+'Anoka-Ramsey'!$D8</f>
        <v>4.95</v>
      </c>
      <c r="F8" s="89">
        <f>+'Anoka-Ramsey'!$B8</f>
        <v>15</v>
      </c>
      <c r="G8" s="90">
        <f t="shared" ref="G8:G46" si="1">+F8*E8</f>
        <v>74.25</v>
      </c>
      <c r="H8" s="89">
        <f>+'Anoka-Ramsey'!$D9</f>
        <v>0</v>
      </c>
      <c r="I8" s="89">
        <f>+'Anoka-Ramsey'!$B9</f>
        <v>15</v>
      </c>
      <c r="J8" s="90">
        <f t="shared" ref="J8:J46" si="2">+I8*H8</f>
        <v>0</v>
      </c>
      <c r="K8" s="89">
        <f>+'Anoka-Ramsey'!$D7</f>
        <v>10</v>
      </c>
      <c r="L8" s="89">
        <f>+'Anoka-Ramsey'!$B7</f>
        <v>15</v>
      </c>
      <c r="M8" s="90">
        <f t="shared" ref="M8:M46" si="3">+L8*K8</f>
        <v>150</v>
      </c>
      <c r="N8" s="91"/>
      <c r="O8" s="91"/>
      <c r="P8" s="90">
        <f t="shared" ref="P8:P46" si="4">+O8*N8</f>
        <v>0</v>
      </c>
      <c r="Q8" s="89"/>
      <c r="R8" s="89"/>
      <c r="S8" s="90">
        <f t="shared" ref="S8:S45" si="5">+R8*Q8</f>
        <v>0</v>
      </c>
      <c r="T8" s="857"/>
      <c r="U8" s="857"/>
      <c r="V8" s="90"/>
      <c r="W8" s="89">
        <f>+'Anoka-Ramsey'!$D11</f>
        <v>2.1</v>
      </c>
      <c r="X8" s="89">
        <f>+'Anoka-Ramsey'!$B11</f>
        <v>15</v>
      </c>
      <c r="Y8" s="90">
        <f t="shared" ref="Y8:Y46" si="6">+X8*W8</f>
        <v>31.5</v>
      </c>
      <c r="Z8" s="89">
        <v>0.35</v>
      </c>
      <c r="AA8" s="89">
        <f>+'Anoka-Ramsey'!$B12</f>
        <v>15</v>
      </c>
      <c r="AB8" s="90">
        <f t="shared" ref="AB8:AB46" si="7">+AA8*Z8</f>
        <v>5.25</v>
      </c>
      <c r="AC8" s="89">
        <f t="shared" ref="AC8:AC20" si="8">((R8*Q8)+(L8*K8)+(F8*E8)+(I8*H8)+(C8*B8)+(X8*W8)+(AA8*Z8)+(O8*N8))/15</f>
        <v>24.65</v>
      </c>
      <c r="AD8" s="92">
        <f t="shared" ref="AD8:AD20" si="9">((R8*Q8)+(L8*K8)+(F8*E8)+(I8*H8)+(C8*B8)+(X8*W8)+(AA8*Z8)+(O8*N8))*2</f>
        <v>739.5</v>
      </c>
      <c r="AE8" s="88"/>
      <c r="AF8" s="88"/>
    </row>
    <row r="9" spans="1:32" x14ac:dyDescent="0.25">
      <c r="A9" s="555" t="s">
        <v>1039</v>
      </c>
      <c r="B9" s="725">
        <f>+'Anoka-Ramsey'!$J10</f>
        <v>5.25</v>
      </c>
      <c r="C9" s="725">
        <f>+'Anoka-Ramsey'!$H10</f>
        <v>15</v>
      </c>
      <c r="D9" s="726">
        <f t="shared" si="0"/>
        <v>78.75</v>
      </c>
      <c r="E9" s="725">
        <f>+'Anoka-Ramsey'!$J8</f>
        <v>4.95</v>
      </c>
      <c r="F9" s="725">
        <f>+'Anoka-Ramsey'!$H8</f>
        <v>15</v>
      </c>
      <c r="G9" s="726">
        <f t="shared" si="1"/>
        <v>74.25</v>
      </c>
      <c r="H9" s="725">
        <f>+'Anoka-Ramsey'!$J9</f>
        <v>0</v>
      </c>
      <c r="I9" s="725">
        <f>+'Anoka-Ramsey'!$H9</f>
        <v>15</v>
      </c>
      <c r="J9" s="726">
        <f t="shared" si="2"/>
        <v>0</v>
      </c>
      <c r="K9" s="725">
        <f>+'Anoka-Ramsey'!$J7</f>
        <v>7.82</v>
      </c>
      <c r="L9" s="725">
        <f>+'Anoka-Ramsey'!$H7</f>
        <v>15</v>
      </c>
      <c r="M9" s="726">
        <f t="shared" si="3"/>
        <v>117.30000000000001</v>
      </c>
      <c r="N9" s="727"/>
      <c r="O9" s="727"/>
      <c r="P9" s="726">
        <f t="shared" si="4"/>
        <v>0</v>
      </c>
      <c r="Q9" s="725">
        <f>+'Anoka-Ramsey'!$J6</f>
        <v>6.05</v>
      </c>
      <c r="R9" s="725">
        <f>'Anoka-Ramsey'!H6</f>
        <v>15</v>
      </c>
      <c r="S9" s="726">
        <f t="shared" si="5"/>
        <v>90.75</v>
      </c>
      <c r="T9" s="858"/>
      <c r="U9" s="858"/>
      <c r="V9" s="853"/>
      <c r="W9" s="725">
        <f>+'Anoka-Ramsey'!$J11</f>
        <v>2.1</v>
      </c>
      <c r="X9" s="725">
        <f>+'Anoka-Ramsey'!$H11</f>
        <v>15</v>
      </c>
      <c r="Y9" s="726">
        <f t="shared" si="6"/>
        <v>31.5</v>
      </c>
      <c r="Z9" s="725">
        <v>0.35</v>
      </c>
      <c r="AA9" s="725">
        <f>+'Anoka-Ramsey'!$H12</f>
        <v>15</v>
      </c>
      <c r="AB9" s="726">
        <f t="shared" si="7"/>
        <v>5.25</v>
      </c>
      <c r="AC9" s="725">
        <f t="shared" si="8"/>
        <v>26.52</v>
      </c>
      <c r="AD9" s="556">
        <f t="shared" si="9"/>
        <v>795.6</v>
      </c>
      <c r="AE9" s="88"/>
      <c r="AF9" s="88"/>
    </row>
    <row r="10" spans="1:32" x14ac:dyDescent="0.25">
      <c r="A10" s="553" t="s">
        <v>12</v>
      </c>
      <c r="B10" s="725">
        <f>+'Anoka Tech'!$D10</f>
        <v>3.55</v>
      </c>
      <c r="C10" s="725">
        <f>+'Anoka Tech'!$B10</f>
        <v>15</v>
      </c>
      <c r="D10" s="726">
        <f t="shared" si="0"/>
        <v>53.25</v>
      </c>
      <c r="E10" s="725">
        <f>+'Anoka Tech'!$D8</f>
        <v>0</v>
      </c>
      <c r="F10" s="725">
        <f>+'Anoka Tech'!$B8</f>
        <v>15</v>
      </c>
      <c r="G10" s="726">
        <f t="shared" si="1"/>
        <v>0</v>
      </c>
      <c r="H10" s="725">
        <f>+'Anoka Tech'!$D9</f>
        <v>0</v>
      </c>
      <c r="I10" s="725">
        <f>+'Anoka Tech'!$B9</f>
        <v>15</v>
      </c>
      <c r="J10" s="726">
        <f t="shared" si="2"/>
        <v>0</v>
      </c>
      <c r="K10" s="725">
        <f>+'Anoka Tech'!$D7</f>
        <v>10</v>
      </c>
      <c r="L10" s="725">
        <f>+'Anoka Tech'!$B7</f>
        <v>15</v>
      </c>
      <c r="M10" s="726">
        <f t="shared" si="3"/>
        <v>150</v>
      </c>
      <c r="N10" s="727"/>
      <c r="O10" s="727"/>
      <c r="P10" s="726">
        <f t="shared" si="4"/>
        <v>0</v>
      </c>
      <c r="Q10" s="725">
        <f>+'Anoka Tech'!$D6</f>
        <v>0</v>
      </c>
      <c r="R10" s="725"/>
      <c r="S10" s="726">
        <f t="shared" si="5"/>
        <v>0</v>
      </c>
      <c r="T10" s="858"/>
      <c r="U10" s="858"/>
      <c r="V10" s="853"/>
      <c r="W10" s="725">
        <f>+'Anoka Tech'!$D11</f>
        <v>5.25</v>
      </c>
      <c r="X10" s="725">
        <f>+'Anoka Tech'!$B11</f>
        <v>15</v>
      </c>
      <c r="Y10" s="726">
        <f t="shared" si="6"/>
        <v>78.75</v>
      </c>
      <c r="Z10" s="725">
        <v>0.35</v>
      </c>
      <c r="AA10" s="725">
        <f>+'Anoka Tech'!$B12</f>
        <v>15</v>
      </c>
      <c r="AB10" s="726">
        <f t="shared" si="7"/>
        <v>5.25</v>
      </c>
      <c r="AC10" s="725">
        <f t="shared" si="8"/>
        <v>19.149999999999999</v>
      </c>
      <c r="AD10" s="556">
        <f t="shared" si="9"/>
        <v>574.5</v>
      </c>
      <c r="AE10" s="88"/>
      <c r="AF10" s="88"/>
    </row>
    <row r="11" spans="1:32" x14ac:dyDescent="0.25">
      <c r="A11" s="557" t="s">
        <v>13</v>
      </c>
      <c r="B11" s="725">
        <f>+'Central Lakes'!$D10</f>
        <v>5.85</v>
      </c>
      <c r="C11" s="725">
        <f>+'Central Lakes'!$B10</f>
        <v>15</v>
      </c>
      <c r="D11" s="726">
        <f t="shared" si="0"/>
        <v>87.75</v>
      </c>
      <c r="E11" s="725">
        <f>+'Central Lakes'!$D8</f>
        <v>4.47</v>
      </c>
      <c r="F11" s="725">
        <f>+'Central Lakes'!$B8</f>
        <v>12.304250559284117</v>
      </c>
      <c r="G11" s="726">
        <f t="shared" si="1"/>
        <v>55</v>
      </c>
      <c r="H11" s="725">
        <f>+'Central Lakes'!$D9</f>
        <v>2</v>
      </c>
      <c r="I11" s="725">
        <f>+'Central Lakes'!$B9</f>
        <v>15</v>
      </c>
      <c r="J11" s="726">
        <f t="shared" si="2"/>
        <v>30</v>
      </c>
      <c r="K11" s="725">
        <f>+'Central Lakes'!$D7</f>
        <v>11.4</v>
      </c>
      <c r="L11" s="725">
        <f>+'Central Lakes'!$B7</f>
        <v>15</v>
      </c>
      <c r="M11" s="726">
        <f t="shared" si="3"/>
        <v>171</v>
      </c>
      <c r="N11" s="727"/>
      <c r="O11" s="727"/>
      <c r="P11" s="726">
        <f t="shared" si="4"/>
        <v>0</v>
      </c>
      <c r="Q11" s="725">
        <f>+'Central Lakes'!$D6</f>
        <v>0</v>
      </c>
      <c r="R11" s="725"/>
      <c r="S11" s="726">
        <f t="shared" si="5"/>
        <v>0</v>
      </c>
      <c r="T11" s="858"/>
      <c r="U11" s="858"/>
      <c r="V11" s="853"/>
      <c r="W11" s="725">
        <f>+'Central Lakes'!$D11</f>
        <v>2.5</v>
      </c>
      <c r="X11" s="725">
        <f>+'Central Lakes'!$B11</f>
        <v>15</v>
      </c>
      <c r="Y11" s="726">
        <f t="shared" si="6"/>
        <v>37.5</v>
      </c>
      <c r="Z11" s="725">
        <v>0.35</v>
      </c>
      <c r="AA11" s="725">
        <f>+'Central Lakes'!$B12</f>
        <v>15</v>
      </c>
      <c r="AB11" s="726">
        <f t="shared" si="7"/>
        <v>5.25</v>
      </c>
      <c r="AC11" s="725">
        <f t="shared" si="8"/>
        <v>25.766666666666666</v>
      </c>
      <c r="AD11" s="556">
        <f t="shared" si="9"/>
        <v>773</v>
      </c>
      <c r="AE11" s="88"/>
      <c r="AF11" s="88"/>
    </row>
    <row r="12" spans="1:32" x14ac:dyDescent="0.25">
      <c r="A12" s="557" t="s">
        <v>14</v>
      </c>
      <c r="B12" s="725">
        <f>+'Century College'!$D10</f>
        <v>6.52</v>
      </c>
      <c r="C12" s="725">
        <f>+'Century College'!$B10</f>
        <v>15</v>
      </c>
      <c r="D12" s="726">
        <f t="shared" si="0"/>
        <v>97.8</v>
      </c>
      <c r="E12" s="725">
        <f>+'Century College'!$D8</f>
        <v>1.94</v>
      </c>
      <c r="F12" s="725">
        <f>+'Century College'!$B8</f>
        <v>15</v>
      </c>
      <c r="G12" s="726">
        <f t="shared" si="1"/>
        <v>29.099999999999998</v>
      </c>
      <c r="H12" s="725">
        <f>+'Century College'!$D9</f>
        <v>0.89</v>
      </c>
      <c r="I12" s="725">
        <f>+'Century College'!$B9</f>
        <v>15</v>
      </c>
      <c r="J12" s="726">
        <f t="shared" si="2"/>
        <v>13.35</v>
      </c>
      <c r="K12" s="725">
        <f>+'Century College'!$D7</f>
        <v>11.25</v>
      </c>
      <c r="L12" s="725">
        <f>+'Century College'!$B7</f>
        <v>15</v>
      </c>
      <c r="M12" s="726">
        <f t="shared" si="3"/>
        <v>168.75</v>
      </c>
      <c r="N12" s="727"/>
      <c r="O12" s="727"/>
      <c r="P12" s="726">
        <f t="shared" si="4"/>
        <v>0</v>
      </c>
      <c r="Q12" s="725">
        <f>+'Century College'!$D6</f>
        <v>0</v>
      </c>
      <c r="R12" s="725">
        <f>'Century College'!B6</f>
        <v>0</v>
      </c>
      <c r="S12" s="726">
        <f t="shared" si="5"/>
        <v>0</v>
      </c>
      <c r="T12" s="858"/>
      <c r="U12" s="858"/>
      <c r="V12" s="853"/>
      <c r="W12" s="725">
        <f>+'Century College'!$D11</f>
        <v>3.67</v>
      </c>
      <c r="X12" s="725">
        <f>+'Century College'!$B11</f>
        <v>15</v>
      </c>
      <c r="Y12" s="726">
        <f t="shared" si="6"/>
        <v>55.05</v>
      </c>
      <c r="Z12" s="725">
        <v>0.35</v>
      </c>
      <c r="AA12" s="725">
        <f>+'Century College'!$B12</f>
        <v>15</v>
      </c>
      <c r="AB12" s="726">
        <f t="shared" si="7"/>
        <v>5.25</v>
      </c>
      <c r="AC12" s="725">
        <f t="shared" si="8"/>
        <v>24.62</v>
      </c>
      <c r="AD12" s="556">
        <f t="shared" si="9"/>
        <v>738.6</v>
      </c>
      <c r="AE12" s="88"/>
      <c r="AF12" s="88"/>
    </row>
    <row r="13" spans="1:32" x14ac:dyDescent="0.25">
      <c r="A13" s="553" t="s">
        <v>15</v>
      </c>
      <c r="B13" s="725">
        <f>+'Dakota CTC'!$D10</f>
        <v>6.44</v>
      </c>
      <c r="C13" s="725">
        <f>+'Dakota CTC'!$B10</f>
        <v>15</v>
      </c>
      <c r="D13" s="726">
        <f t="shared" si="0"/>
        <v>96.600000000000009</v>
      </c>
      <c r="E13" s="725">
        <f>+'Dakota CTC'!$D8</f>
        <v>3.5</v>
      </c>
      <c r="F13" s="725">
        <f>+'Dakota CTC'!$B8</f>
        <v>15</v>
      </c>
      <c r="G13" s="726">
        <f t="shared" si="1"/>
        <v>52.5</v>
      </c>
      <c r="H13" s="725">
        <f>+'Dakota CTC'!$D9</f>
        <v>3.5</v>
      </c>
      <c r="I13" s="725">
        <f>+'Dakota CTC'!$B9</f>
        <v>15</v>
      </c>
      <c r="J13" s="726">
        <f t="shared" si="2"/>
        <v>52.5</v>
      </c>
      <c r="K13" s="725">
        <f>+'Dakota CTC'!$D7</f>
        <v>11.6</v>
      </c>
      <c r="L13" s="725">
        <f>+'Dakota CTC'!$B7</f>
        <v>15</v>
      </c>
      <c r="M13" s="726">
        <f t="shared" si="3"/>
        <v>174</v>
      </c>
      <c r="N13" s="727"/>
      <c r="O13" s="727"/>
      <c r="P13" s="726">
        <f t="shared" si="4"/>
        <v>0</v>
      </c>
      <c r="Q13" s="725">
        <f>+'Dakota CTC'!$D6</f>
        <v>0</v>
      </c>
      <c r="R13" s="725"/>
      <c r="S13" s="726">
        <f t="shared" si="5"/>
        <v>0</v>
      </c>
      <c r="T13" s="858"/>
      <c r="U13" s="858"/>
      <c r="V13" s="853"/>
      <c r="W13" s="725">
        <f>+'Dakota CTC'!$D11</f>
        <v>5</v>
      </c>
      <c r="X13" s="725">
        <f>+'Dakota CTC'!$B11</f>
        <v>15</v>
      </c>
      <c r="Y13" s="726">
        <f t="shared" si="6"/>
        <v>75</v>
      </c>
      <c r="Z13" s="725">
        <v>0.35</v>
      </c>
      <c r="AA13" s="725">
        <f>+'Dakota CTC'!$B12</f>
        <v>15</v>
      </c>
      <c r="AB13" s="726">
        <f t="shared" si="7"/>
        <v>5.25</v>
      </c>
      <c r="AC13" s="725">
        <f t="shared" si="8"/>
        <v>30.39</v>
      </c>
      <c r="AD13" s="556">
        <f t="shared" si="9"/>
        <v>911.7</v>
      </c>
      <c r="AE13" s="88"/>
      <c r="AF13" s="88"/>
    </row>
    <row r="14" spans="1:32" x14ac:dyDescent="0.25">
      <c r="A14" s="553" t="s">
        <v>16</v>
      </c>
      <c r="B14" s="725">
        <f>+'Fond du Lac'!$D10</f>
        <v>7</v>
      </c>
      <c r="C14" s="725">
        <f>+'Fond du Lac'!$B10</f>
        <v>15</v>
      </c>
      <c r="D14" s="726">
        <f t="shared" si="0"/>
        <v>105</v>
      </c>
      <c r="E14" s="725">
        <f>+'Fond du Lac'!$D8</f>
        <v>0</v>
      </c>
      <c r="F14" s="725">
        <f>+'Fond du Lac'!$B8</f>
        <v>15</v>
      </c>
      <c r="G14" s="726">
        <f t="shared" si="1"/>
        <v>0</v>
      </c>
      <c r="H14" s="725">
        <f>+'Fond du Lac'!$D9</f>
        <v>0</v>
      </c>
      <c r="I14" s="725">
        <f>+'Fond du Lac'!$B9</f>
        <v>15</v>
      </c>
      <c r="J14" s="726">
        <f t="shared" si="2"/>
        <v>0</v>
      </c>
      <c r="K14" s="725">
        <f>+'Fond du Lac'!$D7</f>
        <v>10</v>
      </c>
      <c r="L14" s="725">
        <f>+'Fond du Lac'!$B7</f>
        <v>15</v>
      </c>
      <c r="M14" s="726">
        <f t="shared" si="3"/>
        <v>150</v>
      </c>
      <c r="N14" s="727"/>
      <c r="O14" s="727"/>
      <c r="P14" s="726">
        <f t="shared" si="4"/>
        <v>0</v>
      </c>
      <c r="Q14" s="725">
        <f>+'Fond du Lac'!$D6</f>
        <v>0</v>
      </c>
      <c r="R14" s="725"/>
      <c r="S14" s="726">
        <f t="shared" si="5"/>
        <v>0</v>
      </c>
      <c r="T14" s="858"/>
      <c r="U14" s="858"/>
      <c r="V14" s="853"/>
      <c r="W14" s="725">
        <f>+'Fond du Lac'!$D11</f>
        <v>2</v>
      </c>
      <c r="X14" s="725">
        <f>+'Fond du Lac'!$B11</f>
        <v>15</v>
      </c>
      <c r="Y14" s="726">
        <f t="shared" si="6"/>
        <v>30</v>
      </c>
      <c r="Z14" s="725">
        <v>0.35</v>
      </c>
      <c r="AA14" s="725">
        <f>+'Fond du Lac'!$B12</f>
        <v>15</v>
      </c>
      <c r="AB14" s="726">
        <f t="shared" si="7"/>
        <v>5.25</v>
      </c>
      <c r="AC14" s="725">
        <f t="shared" si="8"/>
        <v>19.350000000000001</v>
      </c>
      <c r="AD14" s="556">
        <f t="shared" si="9"/>
        <v>580.5</v>
      </c>
      <c r="AE14" s="88"/>
      <c r="AF14" s="88"/>
    </row>
    <row r="15" spans="1:32" x14ac:dyDescent="0.25">
      <c r="A15" s="553" t="s">
        <v>17</v>
      </c>
      <c r="B15" s="725">
        <f>+'Hennepin Tech'!$D10</f>
        <v>6.5</v>
      </c>
      <c r="C15" s="725">
        <f>+'Hennepin Tech'!$B10</f>
        <v>15</v>
      </c>
      <c r="D15" s="726">
        <f t="shared" si="0"/>
        <v>97.5</v>
      </c>
      <c r="E15" s="725">
        <f>+'Hennepin Tech'!$D8</f>
        <v>0</v>
      </c>
      <c r="F15" s="725">
        <f>+'Hennepin Tech'!$B8</f>
        <v>0</v>
      </c>
      <c r="G15" s="726">
        <f t="shared" si="1"/>
        <v>0</v>
      </c>
      <c r="H15" s="725">
        <f>+'Hennepin Tech'!$D9</f>
        <v>1.28</v>
      </c>
      <c r="I15" s="725">
        <f>+'Hennepin Tech'!$B9</f>
        <v>15</v>
      </c>
      <c r="J15" s="726">
        <f t="shared" si="2"/>
        <v>19.2</v>
      </c>
      <c r="K15" s="725">
        <f>+'Hennepin Tech'!$D7</f>
        <v>10.59</v>
      </c>
      <c r="L15" s="725">
        <f>+'Hennepin Tech'!$B7</f>
        <v>15</v>
      </c>
      <c r="M15" s="726">
        <f t="shared" si="3"/>
        <v>158.85</v>
      </c>
      <c r="N15" s="727"/>
      <c r="O15" s="727"/>
      <c r="P15" s="726">
        <f t="shared" si="4"/>
        <v>0</v>
      </c>
      <c r="Q15" s="725">
        <f>+'Hennepin Tech'!$D6</f>
        <v>0</v>
      </c>
      <c r="R15" s="725"/>
      <c r="S15" s="726">
        <f t="shared" si="5"/>
        <v>0</v>
      </c>
      <c r="T15" s="858"/>
      <c r="U15" s="858"/>
      <c r="V15" s="853"/>
      <c r="W15" s="725">
        <f>+'Hennepin Tech'!$D11</f>
        <v>3.79</v>
      </c>
      <c r="X15" s="725">
        <f>+'Hennepin Tech'!$B11</f>
        <v>15</v>
      </c>
      <c r="Y15" s="726">
        <f t="shared" si="6"/>
        <v>56.85</v>
      </c>
      <c r="Z15" s="725">
        <v>0.35</v>
      </c>
      <c r="AA15" s="725">
        <f>+'Hennepin Tech'!$B12</f>
        <v>15</v>
      </c>
      <c r="AB15" s="726">
        <f t="shared" si="7"/>
        <v>5.25</v>
      </c>
      <c r="AC15" s="725">
        <f t="shared" si="8"/>
        <v>22.509999999999998</v>
      </c>
      <c r="AD15" s="556">
        <f t="shared" si="9"/>
        <v>675.3</v>
      </c>
      <c r="AE15" s="88"/>
      <c r="AF15" s="88"/>
    </row>
    <row r="16" spans="1:32" x14ac:dyDescent="0.25">
      <c r="A16" s="553" t="s">
        <v>18</v>
      </c>
      <c r="B16" s="725">
        <f>+'Inver Hills'!$D10</f>
        <v>5.66</v>
      </c>
      <c r="C16" s="725">
        <f>+'Inver Hills'!$B10</f>
        <v>15</v>
      </c>
      <c r="D16" s="726">
        <f t="shared" si="0"/>
        <v>84.9</v>
      </c>
      <c r="E16" s="725">
        <f>+'Inver Hills'!$D8</f>
        <v>0</v>
      </c>
      <c r="F16" s="725">
        <f>+'Inver Hills'!$B8</f>
        <v>15</v>
      </c>
      <c r="G16" s="726">
        <f t="shared" si="1"/>
        <v>0</v>
      </c>
      <c r="H16" s="725">
        <f>+'Inver Hills'!$D9</f>
        <v>1.32</v>
      </c>
      <c r="I16" s="725">
        <f>+'Inver Hills'!$B9</f>
        <v>15</v>
      </c>
      <c r="J16" s="726">
        <f t="shared" si="2"/>
        <v>19.8</v>
      </c>
      <c r="K16" s="725">
        <f>+'Inver Hills'!$D7</f>
        <v>11.6</v>
      </c>
      <c r="L16" s="725">
        <f>+'Inver Hills'!$B7</f>
        <v>15</v>
      </c>
      <c r="M16" s="726">
        <f t="shared" si="3"/>
        <v>174</v>
      </c>
      <c r="N16" s="727"/>
      <c r="O16" s="727"/>
      <c r="P16" s="726">
        <f t="shared" si="4"/>
        <v>0</v>
      </c>
      <c r="Q16" s="725">
        <f>+'Inver Hills'!$D6</f>
        <v>0</v>
      </c>
      <c r="R16" s="725"/>
      <c r="S16" s="726">
        <f t="shared" si="5"/>
        <v>0</v>
      </c>
      <c r="T16" s="858"/>
      <c r="U16" s="858"/>
      <c r="V16" s="853"/>
      <c r="W16" s="725">
        <f>+'Inver Hills'!$D11</f>
        <v>5</v>
      </c>
      <c r="X16" s="725">
        <f>+'Inver Hills'!$B11</f>
        <v>15</v>
      </c>
      <c r="Y16" s="726">
        <f t="shared" si="6"/>
        <v>75</v>
      </c>
      <c r="Z16" s="725">
        <v>0.35</v>
      </c>
      <c r="AA16" s="725">
        <f>+'Inver Hills'!$B12</f>
        <v>15</v>
      </c>
      <c r="AB16" s="726">
        <f t="shared" si="7"/>
        <v>5.25</v>
      </c>
      <c r="AC16" s="725">
        <f t="shared" si="8"/>
        <v>23.930000000000003</v>
      </c>
      <c r="AD16" s="556">
        <f t="shared" si="9"/>
        <v>717.90000000000009</v>
      </c>
      <c r="AE16" s="88"/>
      <c r="AF16" s="88"/>
    </row>
    <row r="17" spans="1:32" x14ac:dyDescent="0.25">
      <c r="A17" s="557" t="s">
        <v>19</v>
      </c>
      <c r="B17" s="725">
        <f>+'Lake Superior'!$D10</f>
        <v>7.61</v>
      </c>
      <c r="C17" s="725">
        <f>+'Lake Superior'!$B10</f>
        <v>14.783180026281208</v>
      </c>
      <c r="D17" s="726">
        <f>IF((C17*B17)&gt;112.5,112.5,(B17*C17))</f>
        <v>112.5</v>
      </c>
      <c r="E17" s="725">
        <f>+'Lake Superior'!$D8</f>
        <v>2.88</v>
      </c>
      <c r="F17" s="725">
        <f>+'Lake Superior'!$B8</f>
        <v>15</v>
      </c>
      <c r="G17" s="726">
        <f t="shared" si="1"/>
        <v>43.199999999999996</v>
      </c>
      <c r="H17" s="725">
        <f>+'Lake Superior'!$D9</f>
        <v>0</v>
      </c>
      <c r="I17" s="725">
        <f>+'Lake Superior'!$B9</f>
        <v>15</v>
      </c>
      <c r="J17" s="726">
        <f t="shared" si="2"/>
        <v>0</v>
      </c>
      <c r="K17" s="725">
        <f>+'Lake Superior'!$D7</f>
        <v>10</v>
      </c>
      <c r="L17" s="725">
        <f>+'Lake Superior'!$B7</f>
        <v>15</v>
      </c>
      <c r="M17" s="726">
        <f t="shared" si="3"/>
        <v>150</v>
      </c>
      <c r="N17" s="727"/>
      <c r="O17" s="727"/>
      <c r="P17" s="726">
        <f t="shared" si="4"/>
        <v>0</v>
      </c>
      <c r="Q17" s="725">
        <f>+'Lake Superior'!$D6</f>
        <v>0</v>
      </c>
      <c r="R17" s="725"/>
      <c r="S17" s="726">
        <f t="shared" si="5"/>
        <v>0</v>
      </c>
      <c r="T17" s="858"/>
      <c r="U17" s="858"/>
      <c r="V17" s="853"/>
      <c r="W17" s="725">
        <f>+'Lake Superior'!$D11</f>
        <v>5</v>
      </c>
      <c r="X17" s="725">
        <f>+'Lake Superior'!$B11</f>
        <v>15</v>
      </c>
      <c r="Y17" s="726">
        <f t="shared" si="6"/>
        <v>75</v>
      </c>
      <c r="Z17" s="725">
        <v>0.35</v>
      </c>
      <c r="AA17" s="725">
        <f>+'Lake Superior'!$B12</f>
        <v>15</v>
      </c>
      <c r="AB17" s="726">
        <f t="shared" si="7"/>
        <v>5.25</v>
      </c>
      <c r="AC17" s="725">
        <f t="shared" si="8"/>
        <v>25.73</v>
      </c>
      <c r="AD17" s="556">
        <f t="shared" si="9"/>
        <v>771.9</v>
      </c>
      <c r="AE17" s="88"/>
      <c r="AF17" s="88"/>
    </row>
    <row r="18" spans="1:32" x14ac:dyDescent="0.25">
      <c r="A18" s="537" t="s">
        <v>20</v>
      </c>
      <c r="B18" s="725">
        <f>+Minneapolis!$D10</f>
        <v>5.45</v>
      </c>
      <c r="C18" s="725">
        <f>+Minneapolis!$B10</f>
        <v>15</v>
      </c>
      <c r="D18" s="726">
        <f t="shared" si="0"/>
        <v>81.75</v>
      </c>
      <c r="E18" s="725">
        <f>+Minneapolis!$D8</f>
        <v>0</v>
      </c>
      <c r="F18" s="725">
        <f>+Minneapolis!$B8</f>
        <v>15</v>
      </c>
      <c r="G18" s="726">
        <f t="shared" si="1"/>
        <v>0</v>
      </c>
      <c r="H18" s="725">
        <f>+Minneapolis!$D9</f>
        <v>3.1</v>
      </c>
      <c r="I18" s="725">
        <f>+Minneapolis!$B9</f>
        <v>15</v>
      </c>
      <c r="J18" s="726">
        <f t="shared" si="2"/>
        <v>46.5</v>
      </c>
      <c r="K18" s="725">
        <f>+Minneapolis!$D7</f>
        <v>13.25</v>
      </c>
      <c r="L18" s="725">
        <f>+Minneapolis!$B7</f>
        <v>15</v>
      </c>
      <c r="M18" s="726">
        <f t="shared" si="3"/>
        <v>198.75</v>
      </c>
      <c r="N18" s="727"/>
      <c r="O18" s="727"/>
      <c r="P18" s="726">
        <f t="shared" si="4"/>
        <v>0</v>
      </c>
      <c r="Q18" s="725">
        <f>+Minneapolis!$D6</f>
        <v>7.5</v>
      </c>
      <c r="R18" s="725">
        <f>Minneapolis!B6</f>
        <v>15</v>
      </c>
      <c r="S18" s="726">
        <f t="shared" si="5"/>
        <v>112.5</v>
      </c>
      <c r="T18" s="858"/>
      <c r="U18" s="858"/>
      <c r="V18" s="853"/>
      <c r="W18" s="725">
        <f>+Minneapolis!$D11</f>
        <v>0</v>
      </c>
      <c r="X18" s="725">
        <f>+Minneapolis!$B11</f>
        <v>15</v>
      </c>
      <c r="Y18" s="726">
        <f t="shared" si="6"/>
        <v>0</v>
      </c>
      <c r="Z18" s="725">
        <v>0.35</v>
      </c>
      <c r="AA18" s="725">
        <f>+Minneapolis!$B12</f>
        <v>15</v>
      </c>
      <c r="AB18" s="726">
        <f t="shared" si="7"/>
        <v>5.25</v>
      </c>
      <c r="AC18" s="725">
        <f t="shared" si="8"/>
        <v>29.65</v>
      </c>
      <c r="AD18" s="725">
        <f t="shared" si="9"/>
        <v>889.5</v>
      </c>
      <c r="AE18" s="88"/>
      <c r="AF18" s="88"/>
    </row>
    <row r="19" spans="1:32" x14ac:dyDescent="0.25">
      <c r="A19" s="557" t="s">
        <v>21</v>
      </c>
      <c r="B19" s="725">
        <f>+'MN North'!$D10</f>
        <v>7.75</v>
      </c>
      <c r="C19" s="725">
        <f>+'MN North'!$B10</f>
        <v>15</v>
      </c>
      <c r="D19" s="726">
        <f>+C19*B19</f>
        <v>116.25</v>
      </c>
      <c r="E19" s="725">
        <f>+'MN North'!$D8</f>
        <v>0</v>
      </c>
      <c r="F19" s="725">
        <f>+'MN North'!$B8</f>
        <v>15</v>
      </c>
      <c r="G19" s="726">
        <f>+F19*E19</f>
        <v>0</v>
      </c>
      <c r="H19" s="725">
        <f>+'MN North'!$D9</f>
        <v>0</v>
      </c>
      <c r="I19" s="725">
        <f>+'MN North'!$B9</f>
        <v>15</v>
      </c>
      <c r="J19" s="726">
        <f>+I19*H19</f>
        <v>0</v>
      </c>
      <c r="K19" s="725">
        <f>+'MN North'!$D7</f>
        <v>11</v>
      </c>
      <c r="L19" s="725">
        <f>+'MN North'!$B7</f>
        <v>15</v>
      </c>
      <c r="M19" s="726">
        <f>+L19*K19</f>
        <v>165</v>
      </c>
      <c r="N19" s="727"/>
      <c r="O19" s="727"/>
      <c r="P19" s="726">
        <f>+O19*N19</f>
        <v>0</v>
      </c>
      <c r="Q19" s="725">
        <f>+'MN North'!$D6</f>
        <v>0</v>
      </c>
      <c r="R19" s="725"/>
      <c r="S19" s="726">
        <f>+R19*Q19</f>
        <v>0</v>
      </c>
      <c r="T19" s="858"/>
      <c r="U19" s="858"/>
      <c r="V19" s="853"/>
      <c r="W19" s="725">
        <f>+'MN North'!$D11</f>
        <v>2.25</v>
      </c>
      <c r="X19" s="725">
        <f>+'MN North'!$B11</f>
        <v>15</v>
      </c>
      <c r="Y19" s="726">
        <f>+X19*W19</f>
        <v>33.75</v>
      </c>
      <c r="Z19" s="725">
        <v>0.35</v>
      </c>
      <c r="AA19" s="725">
        <f>+'MN North'!$B12</f>
        <v>15</v>
      </c>
      <c r="AB19" s="726">
        <f>+AA19*Z19</f>
        <v>5.25</v>
      </c>
      <c r="AC19" s="725">
        <f t="shared" si="8"/>
        <v>21.35</v>
      </c>
      <c r="AD19" s="725">
        <f t="shared" si="9"/>
        <v>640.5</v>
      </c>
      <c r="AE19" s="88"/>
      <c r="AF19" s="88"/>
    </row>
    <row r="20" spans="1:32" x14ac:dyDescent="0.25">
      <c r="A20" s="557" t="s">
        <v>22</v>
      </c>
      <c r="B20" s="89">
        <f>+'MSC Southeast'!$D10</f>
        <v>7</v>
      </c>
      <c r="C20" s="89">
        <f>+'MSC Southeast'!$B10</f>
        <v>15</v>
      </c>
      <c r="D20" s="90">
        <f t="shared" si="0"/>
        <v>105</v>
      </c>
      <c r="E20" s="89">
        <f>'MSC Southeast'!D8</f>
        <v>0</v>
      </c>
      <c r="F20" s="89">
        <f>+'MSC Southeast'!$B8</f>
        <v>15</v>
      </c>
      <c r="G20" s="90">
        <f t="shared" si="1"/>
        <v>0</v>
      </c>
      <c r="H20" s="89">
        <f>+'MSC Southeast'!$D9</f>
        <v>2.25</v>
      </c>
      <c r="I20" s="89">
        <f>+'MSC Southeast'!$B9</f>
        <v>15</v>
      </c>
      <c r="J20" s="90">
        <f t="shared" si="2"/>
        <v>33.75</v>
      </c>
      <c r="K20" s="89">
        <f>'MSC Southeast'!D7</f>
        <v>14</v>
      </c>
      <c r="L20" s="89">
        <f>+'MSC Southeast'!$B7</f>
        <v>15</v>
      </c>
      <c r="M20" s="90">
        <f t="shared" si="3"/>
        <v>210</v>
      </c>
      <c r="N20" s="91"/>
      <c r="O20" s="91"/>
      <c r="P20" s="90">
        <f t="shared" si="4"/>
        <v>0</v>
      </c>
      <c r="Q20" s="89">
        <f>+'MSC Southeast'!$D6</f>
        <v>0</v>
      </c>
      <c r="R20" s="89"/>
      <c r="S20" s="90">
        <f t="shared" si="5"/>
        <v>0</v>
      </c>
      <c r="T20" s="857"/>
      <c r="U20" s="857"/>
      <c r="V20" s="90"/>
      <c r="W20" s="89">
        <f>+'MSC Southeast'!$D11</f>
        <v>2.5</v>
      </c>
      <c r="X20" s="89">
        <f>+'MSC Southeast'!$B11</f>
        <v>15</v>
      </c>
      <c r="Y20" s="90">
        <f t="shared" si="6"/>
        <v>37.5</v>
      </c>
      <c r="Z20" s="89">
        <v>0.35</v>
      </c>
      <c r="AA20" s="89">
        <f>+'MSC Southeast'!$B12</f>
        <v>15</v>
      </c>
      <c r="AB20" s="90">
        <f t="shared" si="7"/>
        <v>5.25</v>
      </c>
      <c r="AC20" s="89">
        <f t="shared" si="8"/>
        <v>26.1</v>
      </c>
      <c r="AD20" s="92">
        <f t="shared" si="9"/>
        <v>783</v>
      </c>
      <c r="AE20" s="88"/>
      <c r="AF20" s="88"/>
    </row>
    <row r="21" spans="1:32" x14ac:dyDescent="0.25">
      <c r="A21" s="553" t="s">
        <v>23</v>
      </c>
      <c r="B21" s="554"/>
      <c r="C21" s="554"/>
      <c r="D21" s="554"/>
      <c r="E21" s="554"/>
      <c r="F21" s="554"/>
      <c r="G21" s="554"/>
      <c r="H21" s="554"/>
      <c r="I21" s="554"/>
      <c r="J21" s="554"/>
      <c r="K21" s="554"/>
      <c r="L21" s="554"/>
      <c r="M21" s="554"/>
      <c r="N21" s="554"/>
      <c r="O21" s="554"/>
      <c r="P21" s="554"/>
      <c r="Q21" s="554"/>
      <c r="R21" s="554"/>
      <c r="S21" s="558"/>
      <c r="T21" s="860"/>
      <c r="U21" s="860"/>
      <c r="V21" s="558"/>
      <c r="W21" s="554"/>
      <c r="X21" s="554"/>
      <c r="Y21" s="554"/>
      <c r="Z21" s="554"/>
      <c r="AA21" s="554"/>
      <c r="AB21" s="554"/>
      <c r="AC21" s="554"/>
      <c r="AD21" s="832"/>
      <c r="AE21" s="88"/>
      <c r="AF21" s="88"/>
    </row>
    <row r="22" spans="1:32" x14ac:dyDescent="0.25">
      <c r="A22" s="430" t="s">
        <v>1040</v>
      </c>
      <c r="B22" s="89">
        <f>+MSCTC!$D10</f>
        <v>9.3800000000000008</v>
      </c>
      <c r="C22" s="89">
        <f>+MSCTC!$B10</f>
        <v>11.993603411513858</v>
      </c>
      <c r="D22" s="90">
        <f t="shared" si="0"/>
        <v>112.5</v>
      </c>
      <c r="E22" s="89">
        <f>+MSCTC!$D8</f>
        <v>0</v>
      </c>
      <c r="F22" s="89">
        <f>+MSCTC!$B8</f>
        <v>15</v>
      </c>
      <c r="G22" s="90">
        <f t="shared" si="1"/>
        <v>0</v>
      </c>
      <c r="H22" s="89">
        <f>+MSCTC!$D9</f>
        <v>0</v>
      </c>
      <c r="I22" s="89">
        <f>+MSCTC!$B9</f>
        <v>15</v>
      </c>
      <c r="J22" s="90">
        <f t="shared" si="2"/>
        <v>0</v>
      </c>
      <c r="K22" s="89">
        <f>+MSCTC!$D7</f>
        <v>10</v>
      </c>
      <c r="L22" s="89">
        <f>+MSCTC!$B7</f>
        <v>15</v>
      </c>
      <c r="M22" s="90">
        <f t="shared" si="3"/>
        <v>150</v>
      </c>
      <c r="N22" s="91"/>
      <c r="O22" s="91"/>
      <c r="P22" s="90">
        <f t="shared" si="4"/>
        <v>0</v>
      </c>
      <c r="Q22" s="89">
        <f>+MSCTC!$D6</f>
        <v>0</v>
      </c>
      <c r="R22" s="89"/>
      <c r="S22" s="90">
        <f t="shared" si="5"/>
        <v>0</v>
      </c>
      <c r="T22" s="857"/>
      <c r="U22" s="857"/>
      <c r="V22" s="90"/>
      <c r="W22" s="89">
        <f>+MSCTC!$D11</f>
        <v>2</v>
      </c>
      <c r="X22" s="89">
        <f>+MSCTC!$B11</f>
        <v>15</v>
      </c>
      <c r="Y22" s="90">
        <f t="shared" si="6"/>
        <v>30</v>
      </c>
      <c r="Z22" s="89">
        <v>0.35</v>
      </c>
      <c r="AA22" s="89">
        <f>+MSCTC!$B12</f>
        <v>15</v>
      </c>
      <c r="AB22" s="90">
        <f t="shared" si="7"/>
        <v>5.25</v>
      </c>
      <c r="AC22" s="89">
        <f t="shared" ref="AC22:AC37" si="10">((R22*Q22)+(L22*K22)+(F22*E22)+(I22*H22)+(C22*B22)+(X22*W22)+(AA22*Z22)+(O22*N22))/15</f>
        <v>19.850000000000001</v>
      </c>
      <c r="AD22" s="92">
        <f t="shared" ref="AD22:AD37" si="11">((R22*Q22)+(L22*K22)+(F22*E22)+(I22*H22)+(C22*B22)+(X22*W22)+(AA22*Z22)+(O22*N22))*2</f>
        <v>595.5</v>
      </c>
      <c r="AE22" s="88"/>
      <c r="AF22" s="88"/>
    </row>
    <row r="23" spans="1:32" x14ac:dyDescent="0.25">
      <c r="A23" s="555" t="s">
        <v>1041</v>
      </c>
      <c r="B23" s="725">
        <f>+MSCTC!$I10</f>
        <v>3</v>
      </c>
      <c r="C23" s="725">
        <f>+MSCTC!$G10</f>
        <v>15</v>
      </c>
      <c r="D23" s="726">
        <f t="shared" si="0"/>
        <v>45</v>
      </c>
      <c r="E23" s="725">
        <f>+MSCTC!$I8</f>
        <v>0</v>
      </c>
      <c r="F23" s="725">
        <f>+MSCTC!$G8</f>
        <v>15</v>
      </c>
      <c r="G23" s="726">
        <f t="shared" si="1"/>
        <v>0</v>
      </c>
      <c r="H23" s="725">
        <f>+MSCTC!$I9</f>
        <v>0</v>
      </c>
      <c r="I23" s="725">
        <f>+MSCTC!$G9</f>
        <v>15</v>
      </c>
      <c r="J23" s="726">
        <f t="shared" si="2"/>
        <v>0</v>
      </c>
      <c r="K23" s="725">
        <f>+MSCTC!$I7</f>
        <v>10</v>
      </c>
      <c r="L23" s="725">
        <f>+MSCTC!$G7</f>
        <v>15</v>
      </c>
      <c r="M23" s="726">
        <f t="shared" si="3"/>
        <v>150</v>
      </c>
      <c r="N23" s="727"/>
      <c r="O23" s="727"/>
      <c r="P23" s="726">
        <f t="shared" si="4"/>
        <v>0</v>
      </c>
      <c r="Q23" s="725">
        <f>+MSCTC!$I6</f>
        <v>0</v>
      </c>
      <c r="R23" s="725"/>
      <c r="S23" s="90">
        <f t="shared" si="5"/>
        <v>0</v>
      </c>
      <c r="T23" s="857"/>
      <c r="U23" s="857"/>
      <c r="V23" s="90"/>
      <c r="W23" s="725">
        <f>+MSCTC!$I11</f>
        <v>2</v>
      </c>
      <c r="X23" s="725">
        <f>+MSCTC!$G11</f>
        <v>15</v>
      </c>
      <c r="Y23" s="726">
        <f t="shared" si="6"/>
        <v>30</v>
      </c>
      <c r="Z23" s="725">
        <v>0.35</v>
      </c>
      <c r="AA23" s="725">
        <f>+MSCTC!$G12</f>
        <v>15</v>
      </c>
      <c r="AB23" s="726">
        <f t="shared" si="7"/>
        <v>5.25</v>
      </c>
      <c r="AC23" s="725">
        <f t="shared" si="10"/>
        <v>15.35</v>
      </c>
      <c r="AD23" s="556">
        <f t="shared" si="11"/>
        <v>460.5</v>
      </c>
      <c r="AE23" s="88"/>
      <c r="AF23" s="88"/>
    </row>
    <row r="24" spans="1:32" x14ac:dyDescent="0.25">
      <c r="A24" s="555" t="s">
        <v>1042</v>
      </c>
      <c r="B24" s="725">
        <f>+MSCTC!$N10</f>
        <v>3.7</v>
      </c>
      <c r="C24" s="725">
        <f>+MSCTC!$L10</f>
        <v>15</v>
      </c>
      <c r="D24" s="726">
        <f t="shared" si="0"/>
        <v>55.5</v>
      </c>
      <c r="E24" s="725">
        <f>+MSCTC!$N8</f>
        <v>0</v>
      </c>
      <c r="F24" s="725">
        <f>+MSCTC!$L8</f>
        <v>15</v>
      </c>
      <c r="G24" s="726">
        <f t="shared" si="1"/>
        <v>0</v>
      </c>
      <c r="H24" s="725">
        <f>+MSCTC!$N9</f>
        <v>0</v>
      </c>
      <c r="I24" s="725">
        <f>+MSCTC!$L9</f>
        <v>15</v>
      </c>
      <c r="J24" s="726">
        <f t="shared" si="2"/>
        <v>0</v>
      </c>
      <c r="K24" s="725">
        <f>+MSCTC!$N7</f>
        <v>10</v>
      </c>
      <c r="L24" s="725">
        <f>+MSCTC!$L7</f>
        <v>15</v>
      </c>
      <c r="M24" s="726">
        <f t="shared" si="3"/>
        <v>150</v>
      </c>
      <c r="N24" s="727"/>
      <c r="O24" s="727"/>
      <c r="P24" s="726">
        <f t="shared" si="4"/>
        <v>0</v>
      </c>
      <c r="Q24" s="725">
        <f>+MSCTC!$N6</f>
        <v>6</v>
      </c>
      <c r="R24" s="725">
        <f>MSCTC!L6</f>
        <v>15</v>
      </c>
      <c r="S24" s="90">
        <f t="shared" si="5"/>
        <v>90</v>
      </c>
      <c r="T24" s="857"/>
      <c r="U24" s="857"/>
      <c r="V24" s="90"/>
      <c r="W24" s="725">
        <f>+MSCTC!$N11</f>
        <v>2</v>
      </c>
      <c r="X24" s="725">
        <f>+MSCTC!$L11</f>
        <v>15</v>
      </c>
      <c r="Y24" s="726">
        <f t="shared" si="6"/>
        <v>30</v>
      </c>
      <c r="Z24" s="725">
        <v>0.35</v>
      </c>
      <c r="AA24" s="725">
        <f>+MSCTC!$L12</f>
        <v>15</v>
      </c>
      <c r="AB24" s="726">
        <f t="shared" si="7"/>
        <v>5.25</v>
      </c>
      <c r="AC24" s="725">
        <f t="shared" si="10"/>
        <v>22.05</v>
      </c>
      <c r="AD24" s="556">
        <f t="shared" si="11"/>
        <v>661.5</v>
      </c>
      <c r="AE24" s="88"/>
      <c r="AF24" s="88"/>
    </row>
    <row r="25" spans="1:32" x14ac:dyDescent="0.25">
      <c r="A25" s="555" t="s">
        <v>1043</v>
      </c>
      <c r="B25" s="725">
        <f>+MSCTC!$S10</f>
        <v>4</v>
      </c>
      <c r="C25" s="725">
        <f>+MSCTC!$Q10</f>
        <v>15</v>
      </c>
      <c r="D25" s="726">
        <f t="shared" si="0"/>
        <v>60</v>
      </c>
      <c r="E25" s="725">
        <f>+MSCTC!$S8</f>
        <v>0</v>
      </c>
      <c r="F25" s="725">
        <f>+MSCTC!$Q8</f>
        <v>15</v>
      </c>
      <c r="G25" s="726">
        <f t="shared" si="1"/>
        <v>0</v>
      </c>
      <c r="H25" s="725">
        <f>+MSCTC!$S9</f>
        <v>0</v>
      </c>
      <c r="I25" s="725">
        <f>+MSCTC!$Q9</f>
        <v>15</v>
      </c>
      <c r="J25" s="726">
        <f t="shared" si="2"/>
        <v>0</v>
      </c>
      <c r="K25" s="725">
        <f>+MSCTC!$S7</f>
        <v>10</v>
      </c>
      <c r="L25" s="725">
        <f>+MSCTC!$Q7</f>
        <v>15</v>
      </c>
      <c r="M25" s="726">
        <f t="shared" si="3"/>
        <v>150</v>
      </c>
      <c r="N25" s="727"/>
      <c r="O25" s="727"/>
      <c r="P25" s="726">
        <f t="shared" si="4"/>
        <v>0</v>
      </c>
      <c r="Q25" s="725">
        <f>+MSCTC!$S6</f>
        <v>0</v>
      </c>
      <c r="R25" s="725"/>
      <c r="S25" s="726">
        <f t="shared" si="5"/>
        <v>0</v>
      </c>
      <c r="T25" s="858"/>
      <c r="U25" s="858"/>
      <c r="V25" s="853"/>
      <c r="W25" s="725">
        <f>+MSCTC!$S11</f>
        <v>2</v>
      </c>
      <c r="X25" s="725">
        <f>+MSCTC!$Q11</f>
        <v>15</v>
      </c>
      <c r="Y25" s="726">
        <f t="shared" si="6"/>
        <v>30</v>
      </c>
      <c r="Z25" s="725">
        <v>0.35</v>
      </c>
      <c r="AA25" s="725">
        <f>+MSCTC!$Q12</f>
        <v>15</v>
      </c>
      <c r="AB25" s="726">
        <f t="shared" si="7"/>
        <v>5.25</v>
      </c>
      <c r="AC25" s="725">
        <f t="shared" si="10"/>
        <v>16.350000000000001</v>
      </c>
      <c r="AD25" s="556">
        <f t="shared" si="11"/>
        <v>490.5</v>
      </c>
      <c r="AE25" s="88"/>
      <c r="AF25" s="88"/>
    </row>
    <row r="26" spans="1:32" x14ac:dyDescent="0.25">
      <c r="A26" s="553" t="s">
        <v>24</v>
      </c>
      <c r="B26" s="725">
        <f>+'Mn West'!$D10</f>
        <v>5.5</v>
      </c>
      <c r="C26" s="725">
        <f>+'Mn West'!$B10</f>
        <v>15</v>
      </c>
      <c r="D26" s="726">
        <f t="shared" si="0"/>
        <v>82.5</v>
      </c>
      <c r="E26" s="725">
        <f>+'Mn West'!$D8</f>
        <v>0</v>
      </c>
      <c r="F26" s="725">
        <f>+'Mn West'!$B8</f>
        <v>15</v>
      </c>
      <c r="G26" s="726">
        <f t="shared" si="1"/>
        <v>0</v>
      </c>
      <c r="H26" s="725">
        <f>+'Mn West'!$D9</f>
        <v>3</v>
      </c>
      <c r="I26" s="725">
        <f>+'Mn West'!$B9</f>
        <v>15</v>
      </c>
      <c r="J26" s="726">
        <f t="shared" si="2"/>
        <v>45</v>
      </c>
      <c r="K26" s="725">
        <f>+'Mn West'!$D7</f>
        <v>10</v>
      </c>
      <c r="L26" s="725">
        <f>+'Mn West'!$B7</f>
        <v>15</v>
      </c>
      <c r="M26" s="726">
        <f t="shared" si="3"/>
        <v>150</v>
      </c>
      <c r="N26" s="727"/>
      <c r="O26" s="727"/>
      <c r="P26" s="726">
        <f t="shared" si="4"/>
        <v>0</v>
      </c>
      <c r="Q26" s="725">
        <f>+'Mn West'!$D6</f>
        <v>0</v>
      </c>
      <c r="R26" s="725"/>
      <c r="S26" s="726">
        <f t="shared" si="5"/>
        <v>0</v>
      </c>
      <c r="T26" s="858"/>
      <c r="U26" s="858"/>
      <c r="V26" s="853"/>
      <c r="W26" s="725">
        <f>+'Mn West'!$D11</f>
        <v>2.35</v>
      </c>
      <c r="X26" s="725">
        <f>+'Mn West'!$B11</f>
        <v>15</v>
      </c>
      <c r="Y26" s="726">
        <f t="shared" si="6"/>
        <v>35.25</v>
      </c>
      <c r="Z26" s="725">
        <v>0.35</v>
      </c>
      <c r="AA26" s="725">
        <f>+'Mn West'!$B12</f>
        <v>15</v>
      </c>
      <c r="AB26" s="726">
        <f t="shared" si="7"/>
        <v>5.25</v>
      </c>
      <c r="AC26" s="725">
        <f t="shared" si="10"/>
        <v>21.2</v>
      </c>
      <c r="AD26" s="556">
        <f t="shared" si="11"/>
        <v>636</v>
      </c>
      <c r="AE26" s="88"/>
      <c r="AF26" s="88"/>
    </row>
    <row r="27" spans="1:32" x14ac:dyDescent="0.25">
      <c r="A27" s="553" t="s">
        <v>25</v>
      </c>
      <c r="B27" s="725">
        <f>+Normandale!$D10</f>
        <v>4.4000000000000004</v>
      </c>
      <c r="C27" s="725">
        <f>+Normandale!$B10</f>
        <v>15</v>
      </c>
      <c r="D27" s="726">
        <f t="shared" si="0"/>
        <v>66</v>
      </c>
      <c r="E27" s="725">
        <f>+Normandale!$D8</f>
        <v>0</v>
      </c>
      <c r="F27" s="725">
        <f>+Normandale!$B8</f>
        <v>15</v>
      </c>
      <c r="G27" s="726">
        <f t="shared" si="1"/>
        <v>0</v>
      </c>
      <c r="H27" s="725">
        <f>+Normandale!$D9</f>
        <v>0</v>
      </c>
      <c r="I27" s="725">
        <f>+Normandale!$B9</f>
        <v>15</v>
      </c>
      <c r="J27" s="726">
        <f t="shared" si="2"/>
        <v>0</v>
      </c>
      <c r="K27" s="725">
        <f>+Normandale!$D7</f>
        <v>10.71</v>
      </c>
      <c r="L27" s="725">
        <f>+Normandale!$B7</f>
        <v>15</v>
      </c>
      <c r="M27" s="726">
        <f>+L27*K27</f>
        <v>160.65</v>
      </c>
      <c r="N27" s="727"/>
      <c r="O27" s="727"/>
      <c r="P27" s="726">
        <f t="shared" si="4"/>
        <v>0</v>
      </c>
      <c r="Q27" s="725">
        <f>+Normandale!$D6</f>
        <v>7.5</v>
      </c>
      <c r="R27" s="725">
        <f>Normandale!B6</f>
        <v>15</v>
      </c>
      <c r="S27" s="726">
        <f t="shared" si="5"/>
        <v>112.5</v>
      </c>
      <c r="T27" s="858"/>
      <c r="U27" s="858"/>
      <c r="V27" s="853"/>
      <c r="W27" s="725">
        <f>+Normandale!$D11</f>
        <v>9.5</v>
      </c>
      <c r="X27" s="725">
        <f>+Normandale!$B11</f>
        <v>15</v>
      </c>
      <c r="Y27" s="726">
        <f t="shared" si="6"/>
        <v>142.5</v>
      </c>
      <c r="Z27" s="725">
        <v>0.35</v>
      </c>
      <c r="AA27" s="725">
        <f>+Normandale!$B12</f>
        <v>15</v>
      </c>
      <c r="AB27" s="726">
        <f t="shared" si="7"/>
        <v>5.25</v>
      </c>
      <c r="AC27" s="725">
        <f t="shared" si="10"/>
        <v>32.46</v>
      </c>
      <c r="AD27" s="556">
        <f t="shared" si="11"/>
        <v>973.8</v>
      </c>
      <c r="AE27" s="88"/>
      <c r="AF27" s="88"/>
    </row>
    <row r="28" spans="1:32" x14ac:dyDescent="0.25">
      <c r="A28" s="539" t="s">
        <v>26</v>
      </c>
      <c r="B28" s="508">
        <f>+'North Hennepin'!$D10</f>
        <v>6.02</v>
      </c>
      <c r="C28" s="508">
        <f>+'North Hennepin'!$B10</f>
        <v>15</v>
      </c>
      <c r="D28" s="509">
        <f t="shared" si="0"/>
        <v>90.3</v>
      </c>
      <c r="E28" s="508">
        <f>+'North Hennepin'!$D8</f>
        <v>0</v>
      </c>
      <c r="F28" s="508">
        <f>+'North Hennepin'!$B8</f>
        <v>15</v>
      </c>
      <c r="G28" s="509">
        <f t="shared" si="1"/>
        <v>0</v>
      </c>
      <c r="H28" s="508">
        <f>+'North Hennepin'!$D9</f>
        <v>2.25</v>
      </c>
      <c r="I28" s="508">
        <f>+'North Hennepin'!$B9</f>
        <v>15</v>
      </c>
      <c r="J28" s="509">
        <f t="shared" si="2"/>
        <v>33.75</v>
      </c>
      <c r="K28" s="508">
        <f>+'North Hennepin'!$D7</f>
        <v>11.14</v>
      </c>
      <c r="L28" s="508">
        <f>+'North Hennepin'!$B7</f>
        <v>15</v>
      </c>
      <c r="M28" s="509">
        <f t="shared" si="3"/>
        <v>167.10000000000002</v>
      </c>
      <c r="N28" s="510"/>
      <c r="O28" s="510"/>
      <c r="P28" s="509">
        <f t="shared" si="4"/>
        <v>0</v>
      </c>
      <c r="Q28" s="508">
        <f>+'North Hennepin'!$D6</f>
        <v>0</v>
      </c>
      <c r="R28" s="508"/>
      <c r="S28" s="509">
        <f t="shared" si="5"/>
        <v>0</v>
      </c>
      <c r="T28" s="859"/>
      <c r="U28" s="859"/>
      <c r="V28" s="509"/>
      <c r="W28" s="508">
        <f>+'North Hennepin'!$D11</f>
        <v>3.26</v>
      </c>
      <c r="X28" s="508">
        <f>+'North Hennepin'!$B11</f>
        <v>15</v>
      </c>
      <c r="Y28" s="509">
        <f t="shared" si="6"/>
        <v>48.9</v>
      </c>
      <c r="Z28" s="508">
        <v>0.35</v>
      </c>
      <c r="AA28" s="508">
        <f>+'North Hennepin'!$B12</f>
        <v>15</v>
      </c>
      <c r="AB28" s="509">
        <f t="shared" si="7"/>
        <v>5.25</v>
      </c>
      <c r="AC28" s="508">
        <f t="shared" si="10"/>
        <v>23.02</v>
      </c>
      <c r="AD28" s="538">
        <f t="shared" si="11"/>
        <v>690.6</v>
      </c>
      <c r="AE28" s="88"/>
      <c r="AF28" s="88"/>
    </row>
    <row r="29" spans="1:32" x14ac:dyDescent="0.25">
      <c r="A29" s="553" t="s">
        <v>27</v>
      </c>
      <c r="B29" s="89">
        <f>+Northland!$D10</f>
        <v>6.6</v>
      </c>
      <c r="C29" s="89">
        <f>+Northland!$B10</f>
        <v>15</v>
      </c>
      <c r="D29" s="90">
        <f t="shared" si="0"/>
        <v>99</v>
      </c>
      <c r="E29" s="89">
        <f>+Northland!$D8</f>
        <v>0</v>
      </c>
      <c r="F29" s="89">
        <f>+Northland!$B8</f>
        <v>15</v>
      </c>
      <c r="G29" s="90">
        <f t="shared" si="1"/>
        <v>0</v>
      </c>
      <c r="H29" s="89">
        <f>+Northland!$D9</f>
        <v>0.37</v>
      </c>
      <c r="I29" s="89">
        <f>+Northland!$B9</f>
        <v>15</v>
      </c>
      <c r="J29" s="90">
        <f t="shared" si="2"/>
        <v>5.55</v>
      </c>
      <c r="K29" s="89">
        <f>+Northland!$D7</f>
        <v>11.5</v>
      </c>
      <c r="L29" s="89">
        <f>+Northland!$B7</f>
        <v>15</v>
      </c>
      <c r="M29" s="90">
        <f t="shared" si="3"/>
        <v>172.5</v>
      </c>
      <c r="N29" s="91"/>
      <c r="O29" s="91"/>
      <c r="P29" s="90">
        <f t="shared" si="4"/>
        <v>0</v>
      </c>
      <c r="Q29" s="89">
        <f>+Northland!$D6</f>
        <v>0</v>
      </c>
      <c r="R29" s="89"/>
      <c r="S29" s="90">
        <f t="shared" si="5"/>
        <v>0</v>
      </c>
      <c r="T29" s="857"/>
      <c r="U29" s="857"/>
      <c r="V29" s="90"/>
      <c r="W29" s="89">
        <f>+Northland!$D11</f>
        <v>3</v>
      </c>
      <c r="X29" s="89">
        <f>+Northland!$B11</f>
        <v>15</v>
      </c>
      <c r="Y29" s="90">
        <f t="shared" si="6"/>
        <v>45</v>
      </c>
      <c r="Z29" s="89">
        <v>0.35</v>
      </c>
      <c r="AA29" s="89">
        <f>+Northland!$B12</f>
        <v>15</v>
      </c>
      <c r="AB29" s="90">
        <f t="shared" si="7"/>
        <v>5.25</v>
      </c>
      <c r="AC29" s="89">
        <f t="shared" si="10"/>
        <v>21.82</v>
      </c>
      <c r="AD29" s="92">
        <f t="shared" si="11"/>
        <v>654.6</v>
      </c>
      <c r="AE29" s="88"/>
      <c r="AF29" s="88"/>
    </row>
    <row r="30" spans="1:32" x14ac:dyDescent="0.25">
      <c r="A30" s="557" t="s">
        <v>28</v>
      </c>
      <c r="B30" s="725">
        <f>+'BSU - NWT'!$D10</f>
        <v>1.49</v>
      </c>
      <c r="C30" s="725">
        <f>+'BSU - NWT'!$B10</f>
        <v>15</v>
      </c>
      <c r="D30" s="726">
        <f t="shared" si="0"/>
        <v>22.35</v>
      </c>
      <c r="E30" s="725">
        <f>+'BSU - NWT'!$D8</f>
        <v>0</v>
      </c>
      <c r="F30" s="725">
        <f>+'BSU - NWT'!$B8</f>
        <v>15</v>
      </c>
      <c r="G30" s="726">
        <f t="shared" si="1"/>
        <v>0</v>
      </c>
      <c r="H30" s="725">
        <f>+'BSU - NWT'!$D9</f>
        <v>0</v>
      </c>
      <c r="I30" s="725">
        <f>+'BSU - NWT'!$B9</f>
        <v>15</v>
      </c>
      <c r="J30" s="726">
        <f t="shared" si="2"/>
        <v>0</v>
      </c>
      <c r="K30" s="725">
        <f>+'BSU - NWT'!$D7</f>
        <v>9.85</v>
      </c>
      <c r="L30" s="725">
        <f>+'BSU - NWT'!$B7</f>
        <v>15</v>
      </c>
      <c r="M30" s="726">
        <f t="shared" si="3"/>
        <v>147.75</v>
      </c>
      <c r="N30" s="727"/>
      <c r="O30" s="727"/>
      <c r="P30" s="726">
        <f t="shared" si="4"/>
        <v>0</v>
      </c>
      <c r="Q30" s="725">
        <f>+'BSU - NWT'!$D6</f>
        <v>0</v>
      </c>
      <c r="R30" s="725"/>
      <c r="S30" s="726">
        <f t="shared" si="5"/>
        <v>0</v>
      </c>
      <c r="T30" s="858"/>
      <c r="U30" s="858"/>
      <c r="V30" s="853"/>
      <c r="W30" s="725">
        <f>+'BSU - NWT'!$D11</f>
        <v>0</v>
      </c>
      <c r="X30" s="725">
        <f>+'BSU - NWT'!$B11</f>
        <v>15</v>
      </c>
      <c r="Y30" s="726">
        <f t="shared" si="6"/>
        <v>0</v>
      </c>
      <c r="Z30" s="725">
        <v>0.35</v>
      </c>
      <c r="AA30" s="725">
        <f>+'BSU - NWT'!$B12</f>
        <v>15</v>
      </c>
      <c r="AB30" s="726">
        <f t="shared" si="7"/>
        <v>5.25</v>
      </c>
      <c r="AC30" s="725">
        <f t="shared" si="10"/>
        <v>11.69</v>
      </c>
      <c r="AD30" s="556">
        <f t="shared" si="11"/>
        <v>350.7</v>
      </c>
      <c r="AE30" s="88"/>
      <c r="AF30" s="88"/>
    </row>
    <row r="31" spans="1:32" x14ac:dyDescent="0.25">
      <c r="A31" s="553" t="s">
        <v>29</v>
      </c>
      <c r="B31" s="725">
        <f>+'Pine TCC'!$D10</f>
        <v>5.4</v>
      </c>
      <c r="C31" s="725">
        <f>+'Pine TCC'!$B10</f>
        <v>15</v>
      </c>
      <c r="D31" s="726">
        <f t="shared" si="0"/>
        <v>81</v>
      </c>
      <c r="E31" s="725">
        <f>+'Pine TCC'!$D8</f>
        <v>0</v>
      </c>
      <c r="F31" s="725">
        <f>+'Pine TCC'!$B8</f>
        <v>15</v>
      </c>
      <c r="G31" s="726">
        <f t="shared" si="1"/>
        <v>0</v>
      </c>
      <c r="H31" s="725">
        <f>+'Pine TCC'!$D9</f>
        <v>0</v>
      </c>
      <c r="I31" s="725">
        <f>+'Pine TCC'!$B9</f>
        <v>15</v>
      </c>
      <c r="J31" s="726">
        <f t="shared" si="2"/>
        <v>0</v>
      </c>
      <c r="K31" s="725">
        <f>+'Pine TCC'!$D7</f>
        <v>13</v>
      </c>
      <c r="L31" s="725">
        <f>+'Pine TCC'!$B7</f>
        <v>15</v>
      </c>
      <c r="M31" s="726">
        <f t="shared" si="3"/>
        <v>195</v>
      </c>
      <c r="N31" s="727"/>
      <c r="O31" s="727"/>
      <c r="P31" s="726">
        <f t="shared" si="4"/>
        <v>0</v>
      </c>
      <c r="Q31" s="725">
        <f>+'Pine TCC'!$D6</f>
        <v>0</v>
      </c>
      <c r="R31" s="725"/>
      <c r="S31" s="726">
        <f t="shared" si="5"/>
        <v>0</v>
      </c>
      <c r="T31" s="858"/>
      <c r="U31" s="858"/>
      <c r="V31" s="853"/>
      <c r="W31" s="725">
        <f>+'Pine TCC'!$D11</f>
        <v>4.34</v>
      </c>
      <c r="X31" s="725">
        <f>+'Pine TCC'!$B11</f>
        <v>15</v>
      </c>
      <c r="Y31" s="726">
        <f t="shared" si="6"/>
        <v>65.099999999999994</v>
      </c>
      <c r="Z31" s="725">
        <v>0.35</v>
      </c>
      <c r="AA31" s="725">
        <f>+'Pine TCC'!$B12</f>
        <v>15</v>
      </c>
      <c r="AB31" s="726">
        <f t="shared" si="7"/>
        <v>5.25</v>
      </c>
      <c r="AC31" s="725">
        <f t="shared" si="10"/>
        <v>23.09</v>
      </c>
      <c r="AD31" s="556">
        <f t="shared" si="11"/>
        <v>692.7</v>
      </c>
      <c r="AE31" s="88"/>
      <c r="AF31" s="88"/>
    </row>
    <row r="32" spans="1:32" x14ac:dyDescent="0.25">
      <c r="A32" s="553" t="s">
        <v>30</v>
      </c>
      <c r="B32" s="725">
        <f>+Ridgewater!$D10</f>
        <v>7.65</v>
      </c>
      <c r="C32" s="725">
        <f>+Ridgewater!$B10</f>
        <v>14.71</v>
      </c>
      <c r="D32" s="726">
        <f t="shared" si="0"/>
        <v>112.53150000000001</v>
      </c>
      <c r="E32" s="725">
        <f>+Ridgewater!$D8</f>
        <v>0</v>
      </c>
      <c r="F32" s="725">
        <f>+Ridgewater!$B8</f>
        <v>0</v>
      </c>
      <c r="G32" s="726">
        <f t="shared" si="1"/>
        <v>0</v>
      </c>
      <c r="H32" s="725">
        <f>+Ridgewater!$D9</f>
        <v>0.85</v>
      </c>
      <c r="I32" s="725">
        <f>+Ridgewater!$B9</f>
        <v>15</v>
      </c>
      <c r="J32" s="726">
        <f t="shared" si="2"/>
        <v>12.75</v>
      </c>
      <c r="K32" s="725">
        <f>+Ridgewater!$D7</f>
        <v>10</v>
      </c>
      <c r="L32" s="725">
        <f>+Ridgewater!$B7</f>
        <v>15</v>
      </c>
      <c r="M32" s="726">
        <f t="shared" si="3"/>
        <v>150</v>
      </c>
      <c r="N32" s="727"/>
      <c r="O32" s="727"/>
      <c r="P32" s="726">
        <f t="shared" si="4"/>
        <v>0</v>
      </c>
      <c r="Q32" s="725">
        <f>+Ridgewater!$D6</f>
        <v>0</v>
      </c>
      <c r="R32" s="725"/>
      <c r="S32" s="726">
        <f t="shared" si="5"/>
        <v>0</v>
      </c>
      <c r="T32" s="858"/>
      <c r="U32" s="858"/>
      <c r="V32" s="853"/>
      <c r="W32" s="725">
        <f>+Ridgewater!$D11</f>
        <v>2.5</v>
      </c>
      <c r="X32" s="725">
        <f>+Ridgewater!$B11</f>
        <v>15</v>
      </c>
      <c r="Y32" s="726">
        <f t="shared" si="6"/>
        <v>37.5</v>
      </c>
      <c r="Z32" s="725">
        <v>0.35</v>
      </c>
      <c r="AA32" s="725">
        <f>+Ridgewater!$B12</f>
        <v>15</v>
      </c>
      <c r="AB32" s="726">
        <f t="shared" si="7"/>
        <v>5.25</v>
      </c>
      <c r="AC32" s="725">
        <f t="shared" si="10"/>
        <v>21.202099999999998</v>
      </c>
      <c r="AD32" s="556">
        <f t="shared" si="11"/>
        <v>636.06299999999999</v>
      </c>
      <c r="AE32" s="88"/>
      <c r="AF32" s="88"/>
    </row>
    <row r="33" spans="1:34" x14ac:dyDescent="0.25">
      <c r="A33" s="553" t="s">
        <v>31</v>
      </c>
      <c r="B33" s="725">
        <f>+Riverland!$D10</f>
        <v>7.92</v>
      </c>
      <c r="C33" s="725">
        <f>+Riverland!$B10</f>
        <v>14.488636363636363</v>
      </c>
      <c r="D33" s="726">
        <f t="shared" si="0"/>
        <v>114.75</v>
      </c>
      <c r="E33" s="725">
        <f>+Riverland!$D8</f>
        <v>0</v>
      </c>
      <c r="F33" s="725">
        <f>+Riverland!$B8</f>
        <v>15</v>
      </c>
      <c r="G33" s="726">
        <f t="shared" si="1"/>
        <v>0</v>
      </c>
      <c r="H33" s="725">
        <f>+Riverland!$D9</f>
        <v>1.25</v>
      </c>
      <c r="I33" s="725">
        <f>+Riverland!$B9</f>
        <v>15</v>
      </c>
      <c r="J33" s="726">
        <f t="shared" si="2"/>
        <v>18.75</v>
      </c>
      <c r="K33" s="725">
        <f>+Riverland!$D7</f>
        <v>10.95</v>
      </c>
      <c r="L33" s="725">
        <f>+Riverland!$B7</f>
        <v>15</v>
      </c>
      <c r="M33" s="726">
        <f t="shared" si="3"/>
        <v>164.25</v>
      </c>
      <c r="N33" s="727"/>
      <c r="O33" s="727"/>
      <c r="P33" s="726">
        <f t="shared" si="4"/>
        <v>0</v>
      </c>
      <c r="Q33" s="725">
        <f>+Riverland!$D6</f>
        <v>0</v>
      </c>
      <c r="R33" s="725"/>
      <c r="S33" s="726">
        <f t="shared" si="5"/>
        <v>0</v>
      </c>
      <c r="T33" s="858"/>
      <c r="U33" s="858"/>
      <c r="V33" s="853"/>
      <c r="W33" s="725">
        <f>+Riverland!$D11</f>
        <v>3</v>
      </c>
      <c r="X33" s="725">
        <f>+Riverland!$B11</f>
        <v>15</v>
      </c>
      <c r="Y33" s="726">
        <f t="shared" si="6"/>
        <v>45</v>
      </c>
      <c r="Z33" s="725">
        <v>0.35</v>
      </c>
      <c r="AA33" s="725">
        <f>+Riverland!$B12</f>
        <v>15</v>
      </c>
      <c r="AB33" s="726">
        <f t="shared" si="7"/>
        <v>5.25</v>
      </c>
      <c r="AC33" s="725">
        <f t="shared" si="10"/>
        <v>23.2</v>
      </c>
      <c r="AD33" s="556">
        <f t="shared" si="11"/>
        <v>696</v>
      </c>
      <c r="AE33" s="88"/>
      <c r="AF33" s="88"/>
    </row>
    <row r="34" spans="1:34" x14ac:dyDescent="0.25">
      <c r="A34" s="553" t="s">
        <v>352</v>
      </c>
      <c r="B34" s="725">
        <f>+Rochester!$D10</f>
        <v>8.11</v>
      </c>
      <c r="C34" s="725">
        <f>+Rochester!$B10</f>
        <v>14.149198520345253</v>
      </c>
      <c r="D34" s="726">
        <f t="shared" si="0"/>
        <v>114.75</v>
      </c>
      <c r="E34" s="725">
        <f>+Rochester!$D8</f>
        <v>0</v>
      </c>
      <c r="F34" s="725">
        <f>+Rochester!$B8</f>
        <v>15</v>
      </c>
      <c r="G34" s="726">
        <f t="shared" si="1"/>
        <v>0</v>
      </c>
      <c r="H34" s="725">
        <f>+Rochester!$D9</f>
        <v>2</v>
      </c>
      <c r="I34" s="725">
        <f>+Rochester!$B9</f>
        <v>15</v>
      </c>
      <c r="J34" s="726">
        <f t="shared" si="2"/>
        <v>30</v>
      </c>
      <c r="K34" s="725">
        <f>+Rochester!$D7</f>
        <v>12</v>
      </c>
      <c r="L34" s="725">
        <f>+Rochester!$B7</f>
        <v>15</v>
      </c>
      <c r="M34" s="726">
        <f t="shared" si="3"/>
        <v>180</v>
      </c>
      <c r="N34" s="727"/>
      <c r="O34" s="727"/>
      <c r="P34" s="726">
        <f t="shared" si="4"/>
        <v>0</v>
      </c>
      <c r="Q34" s="725">
        <f>+Rochester!$D6</f>
        <v>0</v>
      </c>
      <c r="R34" s="725"/>
      <c r="S34" s="726">
        <f t="shared" si="5"/>
        <v>0</v>
      </c>
      <c r="T34" s="858"/>
      <c r="U34" s="858"/>
      <c r="V34" s="853"/>
      <c r="W34" s="725">
        <f>+Rochester!$D11</f>
        <v>4.75</v>
      </c>
      <c r="X34" s="725">
        <f>+Rochester!$B11</f>
        <v>15</v>
      </c>
      <c r="Y34" s="726">
        <f t="shared" si="6"/>
        <v>71.25</v>
      </c>
      <c r="Z34" s="725">
        <v>0.35</v>
      </c>
      <c r="AA34" s="725">
        <f>+Rochester!$B12</f>
        <v>15</v>
      </c>
      <c r="AB34" s="726">
        <f t="shared" si="7"/>
        <v>5.25</v>
      </c>
      <c r="AC34" s="725">
        <f t="shared" si="10"/>
        <v>26.75</v>
      </c>
      <c r="AD34" s="556">
        <f t="shared" si="11"/>
        <v>802.5</v>
      </c>
      <c r="AE34" s="88"/>
      <c r="AF34" s="88"/>
    </row>
    <row r="35" spans="1:34" x14ac:dyDescent="0.25">
      <c r="A35" s="553" t="s">
        <v>34</v>
      </c>
      <c r="B35" s="725">
        <f>+'St. Cloud TCC'!$D10</f>
        <v>7.65</v>
      </c>
      <c r="C35" s="725">
        <f>+'St. Cloud TCC'!$B10</f>
        <v>15</v>
      </c>
      <c r="D35" s="726">
        <f t="shared" si="0"/>
        <v>114.75</v>
      </c>
      <c r="E35" s="725">
        <f>+'St. Cloud TCC'!$D8</f>
        <v>0</v>
      </c>
      <c r="F35" s="725">
        <f>+'St. Cloud TCC'!$B8</f>
        <v>15</v>
      </c>
      <c r="G35" s="726">
        <f t="shared" si="1"/>
        <v>0</v>
      </c>
      <c r="H35" s="725">
        <f>+'St. Cloud TCC'!$D9</f>
        <v>1.9</v>
      </c>
      <c r="I35" s="725">
        <f>+'St. Cloud TCC'!$B9</f>
        <v>15</v>
      </c>
      <c r="J35" s="726">
        <f t="shared" si="2"/>
        <v>28.5</v>
      </c>
      <c r="K35" s="725">
        <f>+'St. Cloud TCC'!$D7</f>
        <v>10.75</v>
      </c>
      <c r="L35" s="725">
        <f>+'St. Cloud TCC'!$B7</f>
        <v>15</v>
      </c>
      <c r="M35" s="726">
        <f t="shared" si="3"/>
        <v>161.25</v>
      </c>
      <c r="N35" s="727"/>
      <c r="O35" s="727"/>
      <c r="P35" s="726">
        <f t="shared" si="4"/>
        <v>0</v>
      </c>
      <c r="Q35" s="725">
        <f>+'St. Cloud TCC'!$D6</f>
        <v>0</v>
      </c>
      <c r="R35" s="725"/>
      <c r="S35" s="726">
        <f t="shared" si="5"/>
        <v>0</v>
      </c>
      <c r="T35" s="858"/>
      <c r="U35" s="858"/>
      <c r="V35" s="853"/>
      <c r="W35" s="725">
        <f>+'St. Cloud TCC'!$D11</f>
        <v>3.5</v>
      </c>
      <c r="X35" s="725">
        <f>+'St. Cloud TCC'!$B11</f>
        <v>15</v>
      </c>
      <c r="Y35" s="726">
        <f t="shared" si="6"/>
        <v>52.5</v>
      </c>
      <c r="Z35" s="725">
        <v>0.35</v>
      </c>
      <c r="AA35" s="725">
        <f>+'St. Cloud TCC'!$B12</f>
        <v>15</v>
      </c>
      <c r="AB35" s="726">
        <f t="shared" si="7"/>
        <v>5.25</v>
      </c>
      <c r="AC35" s="725">
        <f t="shared" si="10"/>
        <v>24.15</v>
      </c>
      <c r="AD35" s="556">
        <f t="shared" si="11"/>
        <v>724.5</v>
      </c>
      <c r="AE35" s="88"/>
      <c r="AF35" s="88"/>
    </row>
    <row r="36" spans="1:34" s="93" customFormat="1" x14ac:dyDescent="0.25">
      <c r="A36" s="557" t="s">
        <v>33</v>
      </c>
      <c r="B36" s="728">
        <f>+'Saint Paul'!$D10</f>
        <v>4</v>
      </c>
      <c r="C36" s="728">
        <f>+'Saint Paul'!$B10</f>
        <v>15</v>
      </c>
      <c r="D36" s="726">
        <f t="shared" si="0"/>
        <v>60</v>
      </c>
      <c r="E36" s="728">
        <f>+'Saint Paul'!$D8</f>
        <v>0</v>
      </c>
      <c r="F36" s="728">
        <f>+'Saint Paul'!$B8</f>
        <v>15</v>
      </c>
      <c r="G36" s="726">
        <f t="shared" si="1"/>
        <v>0</v>
      </c>
      <c r="H36" s="728">
        <f>+'Saint Paul'!$D9</f>
        <v>3.05</v>
      </c>
      <c r="I36" s="728">
        <f>+'Saint Paul'!$B9</f>
        <v>15</v>
      </c>
      <c r="J36" s="726">
        <f t="shared" si="2"/>
        <v>45.75</v>
      </c>
      <c r="K36" s="728">
        <f>+'Saint Paul'!$D7</f>
        <v>11</v>
      </c>
      <c r="L36" s="728">
        <f>+'Saint Paul'!$B7</f>
        <v>15</v>
      </c>
      <c r="M36" s="726">
        <f t="shared" si="3"/>
        <v>165</v>
      </c>
      <c r="N36" s="727"/>
      <c r="O36" s="727"/>
      <c r="P36" s="726">
        <f t="shared" si="4"/>
        <v>0</v>
      </c>
      <c r="Q36" s="728">
        <f>+'Saint Paul'!$D6</f>
        <v>0</v>
      </c>
      <c r="R36" s="728"/>
      <c r="S36" s="726">
        <f t="shared" si="5"/>
        <v>0</v>
      </c>
      <c r="T36" s="858"/>
      <c r="U36" s="858"/>
      <c r="V36" s="853"/>
      <c r="W36" s="728">
        <f>+'Saint Paul'!$D11</f>
        <v>9.33</v>
      </c>
      <c r="X36" s="728">
        <f>+'Saint Paul'!$B11</f>
        <v>15</v>
      </c>
      <c r="Y36" s="726">
        <f t="shared" si="6"/>
        <v>139.94999999999999</v>
      </c>
      <c r="Z36" s="725">
        <v>0.35</v>
      </c>
      <c r="AA36" s="728">
        <f>+'Saint Paul'!$B12</f>
        <v>15</v>
      </c>
      <c r="AB36" s="726">
        <f t="shared" si="7"/>
        <v>5.25</v>
      </c>
      <c r="AC36" s="725">
        <f t="shared" si="10"/>
        <v>27.73</v>
      </c>
      <c r="AD36" s="556">
        <f t="shared" si="11"/>
        <v>831.9</v>
      </c>
      <c r="AE36" s="88"/>
      <c r="AF36" s="88"/>
    </row>
    <row r="37" spans="1:34" ht="15.75" thickBot="1" x14ac:dyDescent="0.3">
      <c r="A37" s="559" t="s">
        <v>35</v>
      </c>
      <c r="B37" s="560">
        <f>+'South Central'!$D10</f>
        <v>6.5</v>
      </c>
      <c r="C37" s="560">
        <f>+'South Central'!$B10</f>
        <v>15</v>
      </c>
      <c r="D37" s="561">
        <f t="shared" si="0"/>
        <v>97.5</v>
      </c>
      <c r="E37" s="560">
        <f>+'South Central'!$D8</f>
        <v>0</v>
      </c>
      <c r="F37" s="560">
        <f>+'South Central'!$B8</f>
        <v>15</v>
      </c>
      <c r="G37" s="561">
        <f t="shared" si="1"/>
        <v>0</v>
      </c>
      <c r="H37" s="560">
        <f>+'South Central'!$D9</f>
        <v>2.5</v>
      </c>
      <c r="I37" s="560">
        <f>+'South Central'!$B9</f>
        <v>15</v>
      </c>
      <c r="J37" s="561">
        <f t="shared" si="2"/>
        <v>37.5</v>
      </c>
      <c r="K37" s="560">
        <f>+'South Central'!$D7</f>
        <v>10</v>
      </c>
      <c r="L37" s="560">
        <f>+'South Central'!$B7</f>
        <v>15</v>
      </c>
      <c r="M37" s="561">
        <f t="shared" si="3"/>
        <v>150</v>
      </c>
      <c r="N37" s="562"/>
      <c r="O37" s="562"/>
      <c r="P37" s="561">
        <f t="shared" si="4"/>
        <v>0</v>
      </c>
      <c r="Q37" s="560">
        <f>+'South Central'!$D6</f>
        <v>0</v>
      </c>
      <c r="R37" s="560"/>
      <c r="S37" s="561">
        <f t="shared" si="5"/>
        <v>0</v>
      </c>
      <c r="T37" s="861"/>
      <c r="U37" s="861"/>
      <c r="V37" s="561"/>
      <c r="W37" s="560">
        <f>+'South Central'!$D11</f>
        <v>2.5</v>
      </c>
      <c r="X37" s="560">
        <f>+'South Central'!$B11</f>
        <v>15</v>
      </c>
      <c r="Y37" s="561">
        <f t="shared" si="6"/>
        <v>37.5</v>
      </c>
      <c r="Z37" s="560">
        <v>0.35</v>
      </c>
      <c r="AA37" s="560">
        <f>+'South Central'!$B12</f>
        <v>15</v>
      </c>
      <c r="AB37" s="561">
        <f t="shared" si="7"/>
        <v>5.25</v>
      </c>
      <c r="AC37" s="560">
        <f t="shared" si="10"/>
        <v>21.85</v>
      </c>
      <c r="AD37" s="563">
        <f t="shared" si="11"/>
        <v>655.5</v>
      </c>
      <c r="AE37" s="88"/>
      <c r="AF37" s="88"/>
    </row>
    <row r="38" spans="1:34" x14ac:dyDescent="0.25">
      <c r="A38" s="94"/>
      <c r="B38" s="95"/>
      <c r="C38" s="95"/>
      <c r="D38" s="96"/>
      <c r="E38" s="95"/>
      <c r="F38" s="95"/>
      <c r="G38" s="96"/>
      <c r="H38" s="95"/>
      <c r="I38" s="95"/>
      <c r="J38" s="96"/>
      <c r="K38" s="95"/>
      <c r="L38" s="95"/>
      <c r="M38" s="96"/>
      <c r="N38" s="95"/>
      <c r="O38" s="95"/>
      <c r="P38" s="96"/>
      <c r="Q38" s="95"/>
      <c r="R38" s="95"/>
      <c r="S38" s="96"/>
      <c r="T38" s="862"/>
      <c r="U38" s="862"/>
      <c r="V38" s="96"/>
      <c r="W38" s="95"/>
      <c r="X38" s="95"/>
      <c r="Y38" s="96"/>
      <c r="Z38" s="95"/>
      <c r="AA38" s="95"/>
      <c r="AB38" s="96"/>
      <c r="AD38" s="97"/>
      <c r="AE38" s="88"/>
      <c r="AF38" s="88"/>
    </row>
    <row r="39" spans="1:34" ht="15.75" thickBot="1" x14ac:dyDescent="0.3">
      <c r="A39" s="98" t="s">
        <v>36</v>
      </c>
      <c r="B39" s="95"/>
      <c r="C39" s="95"/>
      <c r="D39" s="96"/>
      <c r="E39" s="95"/>
      <c r="F39" s="95"/>
      <c r="G39" s="96"/>
      <c r="H39" s="95"/>
      <c r="I39" s="95"/>
      <c r="J39" s="96"/>
      <c r="K39" s="95"/>
      <c r="L39" s="95"/>
      <c r="M39" s="96"/>
      <c r="N39" s="95"/>
      <c r="O39" s="95"/>
      <c r="P39" s="96"/>
      <c r="Q39" s="95"/>
      <c r="R39" s="95"/>
      <c r="S39" s="96"/>
      <c r="T39" s="862"/>
      <c r="U39" s="862"/>
      <c r="V39" s="96"/>
      <c r="W39" s="95"/>
      <c r="X39" s="95"/>
      <c r="Y39" s="96"/>
      <c r="Z39" s="95"/>
      <c r="AA39" s="95"/>
      <c r="AB39" s="96"/>
      <c r="AD39" s="97"/>
      <c r="AE39" s="88"/>
      <c r="AF39" s="88"/>
      <c r="AG39" s="94"/>
      <c r="AH39" s="94"/>
    </row>
    <row r="40" spans="1:34" ht="17.25" x14ac:dyDescent="0.25">
      <c r="A40" s="351" t="s">
        <v>1044</v>
      </c>
      <c r="B40" s="99">
        <f>+'Bemidji SU'!$D10</f>
        <v>8.9</v>
      </c>
      <c r="C40" s="99">
        <f>+'Bemidji SU'!$B10</f>
        <v>12</v>
      </c>
      <c r="D40" s="101">
        <f t="shared" si="0"/>
        <v>106.80000000000001</v>
      </c>
      <c r="E40" s="99">
        <f>+'Bemidji SU'!$D8</f>
        <v>6.25</v>
      </c>
      <c r="F40" s="99">
        <f>+'Bemidji SU'!$B8</f>
        <v>12</v>
      </c>
      <c r="G40" s="101">
        <f>+F40*E40-0.02</f>
        <v>74.98</v>
      </c>
      <c r="H40" s="99">
        <f>+'Bemidji SU'!$D9</f>
        <v>7.35</v>
      </c>
      <c r="I40" s="99">
        <f>+'Bemidji SU'!$B9</f>
        <v>12</v>
      </c>
      <c r="J40" s="101">
        <f t="shared" si="2"/>
        <v>88.199999999999989</v>
      </c>
      <c r="K40" s="99">
        <f>+'Bemidji SU'!$D7</f>
        <v>11.95</v>
      </c>
      <c r="L40" s="99">
        <f>+'Bemidji SU'!$B7</f>
        <v>12</v>
      </c>
      <c r="M40" s="101">
        <f t="shared" si="3"/>
        <v>143.39999999999998</v>
      </c>
      <c r="N40" s="99">
        <f>+'Bemidji SU'!$D13</f>
        <v>9.25</v>
      </c>
      <c r="O40" s="99">
        <f>+'Bemidji SU'!$B13</f>
        <v>1</v>
      </c>
      <c r="P40" s="101">
        <f t="shared" si="4"/>
        <v>9.25</v>
      </c>
      <c r="Q40" s="99">
        <f>+'Bemidji SU'!$D6</f>
        <v>12.5</v>
      </c>
      <c r="R40" s="99">
        <f>+'Bemidji SU'!$B6</f>
        <v>12</v>
      </c>
      <c r="S40" s="101">
        <f t="shared" si="5"/>
        <v>150</v>
      </c>
      <c r="T40" s="863"/>
      <c r="U40" s="863"/>
      <c r="V40" s="101"/>
      <c r="W40" s="99">
        <f>+'Bemidji SU'!$D11</f>
        <v>0</v>
      </c>
      <c r="X40" s="99">
        <f>+'Bemidji SU'!$B11</f>
        <v>0</v>
      </c>
      <c r="Y40" s="101">
        <f t="shared" si="6"/>
        <v>0</v>
      </c>
      <c r="Z40" s="99">
        <v>0.8</v>
      </c>
      <c r="AA40" s="100">
        <v>15</v>
      </c>
      <c r="AB40" s="101">
        <f t="shared" si="7"/>
        <v>12</v>
      </c>
      <c r="AC40" s="99">
        <f>((R40*Q40)+(L40*K40)+(F40*E40)+(I40*H40)+(C40*B40)+(X40*W40)+(AA40*Z40)+(O40*N40))/15</f>
        <v>38.976666666666667</v>
      </c>
      <c r="AD40" s="102">
        <f t="shared" ref="AD40:AD45" si="12">((R40*Q40)+(L40*K40)+(F40*E40)+(I40*H40)+(C40*B40)+(X40*W40)+(AA40*Z40)+(O40*N40))*2</f>
        <v>1169.3</v>
      </c>
      <c r="AE40" s="88"/>
      <c r="AF40" s="88"/>
    </row>
    <row r="41" spans="1:34" x14ac:dyDescent="0.25">
      <c r="A41" s="564" t="s">
        <v>37</v>
      </c>
      <c r="B41" s="725">
        <f>+'Metro SU'!$D10</f>
        <v>4</v>
      </c>
      <c r="C41" s="725">
        <f>+'Metro SU'!$B10</f>
        <v>15</v>
      </c>
      <c r="D41" s="726">
        <f t="shared" si="0"/>
        <v>60</v>
      </c>
      <c r="E41" s="725">
        <f>+'Metro SU'!$D8</f>
        <v>0</v>
      </c>
      <c r="F41" s="725">
        <f>+'Metro SU'!$B8</f>
        <v>0</v>
      </c>
      <c r="G41" s="726">
        <f t="shared" si="1"/>
        <v>0</v>
      </c>
      <c r="H41" s="725">
        <f>+'Metro SU'!$D9</f>
        <v>2</v>
      </c>
      <c r="I41" s="725">
        <f>+'Metro SU'!$B9</f>
        <v>15</v>
      </c>
      <c r="J41" s="726">
        <f t="shared" si="2"/>
        <v>30</v>
      </c>
      <c r="K41" s="725">
        <f>+'Metro SU'!$D7</f>
        <v>14</v>
      </c>
      <c r="L41" s="725">
        <f>+'Metro SU'!$B7</f>
        <v>15</v>
      </c>
      <c r="M41" s="726">
        <f t="shared" si="3"/>
        <v>210</v>
      </c>
      <c r="N41" s="725">
        <f>+'Metro SU'!$D13</f>
        <v>0</v>
      </c>
      <c r="O41" s="725">
        <f>+'Metro SU'!$B13</f>
        <v>0</v>
      </c>
      <c r="P41" s="726">
        <f t="shared" si="4"/>
        <v>0</v>
      </c>
      <c r="Q41" s="725">
        <f>+'Metro SU'!$D6</f>
        <v>8.5</v>
      </c>
      <c r="R41" s="725">
        <f>+'Metro SU'!$B6</f>
        <v>15</v>
      </c>
      <c r="S41" s="726">
        <f t="shared" si="5"/>
        <v>127.5</v>
      </c>
      <c r="T41" s="858"/>
      <c r="U41" s="858"/>
      <c r="V41" s="853"/>
      <c r="W41" s="725">
        <f>+'Metro SU'!$D11</f>
        <v>13</v>
      </c>
      <c r="X41" s="725">
        <f>+'Metro SU'!$B11</f>
        <v>15</v>
      </c>
      <c r="Y41" s="726">
        <f t="shared" si="6"/>
        <v>195</v>
      </c>
      <c r="Z41" s="725">
        <v>0.8</v>
      </c>
      <c r="AA41" s="727">
        <v>15</v>
      </c>
      <c r="AB41" s="726">
        <f t="shared" si="7"/>
        <v>12</v>
      </c>
      <c r="AC41" s="725">
        <f>((R41*Q41)+(L41*K41)+(F41*E41)+(I41*H41)+(C41*B41)+(X41*W41)+(AA41*Z41)+(O41*N41))/15</f>
        <v>42.3</v>
      </c>
      <c r="AD41" s="556">
        <f t="shared" si="12"/>
        <v>1269</v>
      </c>
      <c r="AE41" s="88"/>
      <c r="AF41" s="88"/>
    </row>
    <row r="42" spans="1:34" x14ac:dyDescent="0.25">
      <c r="A42" s="564" t="s">
        <v>233</v>
      </c>
      <c r="B42" s="725">
        <f>+'MSU, Mankato'!$D11</f>
        <v>9.81</v>
      </c>
      <c r="C42" s="725">
        <f>+'MSU, Mankato'!$B11</f>
        <v>12</v>
      </c>
      <c r="D42" s="726">
        <f t="shared" si="0"/>
        <v>117.72</v>
      </c>
      <c r="E42" s="725">
        <f>+'MSU, Mankato'!$D9</f>
        <v>5.58</v>
      </c>
      <c r="F42" s="725">
        <f>+'MSU, Mankato'!$B9</f>
        <v>12</v>
      </c>
      <c r="G42" s="726">
        <f t="shared" si="1"/>
        <v>66.960000000000008</v>
      </c>
      <c r="H42" s="725">
        <f>+'MSU, Mankato'!$D10</f>
        <v>6.08</v>
      </c>
      <c r="I42" s="725">
        <f>+'MSU, Mankato'!$B10</f>
        <v>12</v>
      </c>
      <c r="J42" s="726">
        <f t="shared" si="2"/>
        <v>72.960000000000008</v>
      </c>
      <c r="K42" s="725">
        <f>+'MSU, Mankato'!$D8</f>
        <v>13</v>
      </c>
      <c r="L42" s="725">
        <f>+'MSU, Mankato'!$B8</f>
        <v>12</v>
      </c>
      <c r="M42" s="726">
        <f t="shared" si="3"/>
        <v>156</v>
      </c>
      <c r="N42" s="725">
        <f>+'MSU, Mankato'!$D14</f>
        <v>1.44</v>
      </c>
      <c r="O42" s="725">
        <f>+'MSU, Mankato'!$B14</f>
        <v>12</v>
      </c>
      <c r="P42" s="726">
        <f t="shared" si="4"/>
        <v>17.28</v>
      </c>
      <c r="Q42" s="725">
        <f>+'MSU, Mankato'!$D6</f>
        <v>10.43</v>
      </c>
      <c r="R42" s="725">
        <f>+'MSU, Mankato'!$B6</f>
        <v>12</v>
      </c>
      <c r="S42" s="726">
        <f>R42*Q42</f>
        <v>125.16</v>
      </c>
      <c r="T42" s="858"/>
      <c r="U42" s="858"/>
      <c r="V42" s="853"/>
      <c r="W42" s="725">
        <f>+'MSU, Mankato'!$D12</f>
        <v>0</v>
      </c>
      <c r="X42" s="725">
        <f>+'MSU, Mankato'!$B12</f>
        <v>0</v>
      </c>
      <c r="Y42" s="726">
        <f t="shared" si="6"/>
        <v>0</v>
      </c>
      <c r="Z42" s="725">
        <v>0.8</v>
      </c>
      <c r="AA42" s="727">
        <v>15</v>
      </c>
      <c r="AB42" s="726">
        <f>((+AA42*Z42))</f>
        <v>12</v>
      </c>
      <c r="AC42" s="725">
        <f>((R42*Q42)  +  (L42*K42)  +  (F42*E42)  +  (I42*H42)  +  (C42*B42)  +  (X42*W42)  +  ((AA42*Z42)  - 0.03)  +  (O42*N42))  /  15</f>
        <v>37.870000000000005</v>
      </c>
      <c r="AD42" s="556">
        <f t="shared" si="12"/>
        <v>1136.1600000000001</v>
      </c>
      <c r="AE42" s="88"/>
      <c r="AF42" s="88"/>
    </row>
    <row r="43" spans="1:34" x14ac:dyDescent="0.25">
      <c r="A43" s="564" t="s">
        <v>249</v>
      </c>
      <c r="B43" s="725">
        <f>+'MSU Moorhead'!$D10</f>
        <v>8.48</v>
      </c>
      <c r="C43" s="725">
        <f>+'MSU Moorhead'!$B10</f>
        <v>12</v>
      </c>
      <c r="D43" s="726">
        <f t="shared" si="0"/>
        <v>101.76</v>
      </c>
      <c r="E43" s="725">
        <f>+'MSU Moorhead'!$D8</f>
        <v>6.13</v>
      </c>
      <c r="F43" s="725">
        <f>+'MSU Moorhead'!$B8</f>
        <v>12</v>
      </c>
      <c r="G43" s="726">
        <f t="shared" si="1"/>
        <v>73.56</v>
      </c>
      <c r="H43" s="725">
        <f>+'MSU Moorhead'!$D9</f>
        <v>7</v>
      </c>
      <c r="I43" s="725">
        <f>+'MSU Moorhead'!$B9</f>
        <v>12</v>
      </c>
      <c r="J43" s="726">
        <f t="shared" si="2"/>
        <v>84</v>
      </c>
      <c r="K43" s="725">
        <f>+'MSU Moorhead'!$D7</f>
        <v>12</v>
      </c>
      <c r="L43" s="725">
        <f>+'MSU Moorhead'!$B7</f>
        <v>15</v>
      </c>
      <c r="M43" s="726">
        <f t="shared" si="3"/>
        <v>180</v>
      </c>
      <c r="N43" s="725">
        <f>+'MSU Moorhead'!$D13</f>
        <v>1.6</v>
      </c>
      <c r="O43" s="725">
        <f>+'MSU Moorhead'!$B13</f>
        <v>12</v>
      </c>
      <c r="P43" s="726">
        <f t="shared" si="4"/>
        <v>19.200000000000003</v>
      </c>
      <c r="Q43" s="725">
        <f>+'MSU Moorhead'!$D6</f>
        <v>26.99</v>
      </c>
      <c r="R43" s="725">
        <f>+'MSU Moorhead'!$B6</f>
        <v>12</v>
      </c>
      <c r="S43" s="726">
        <f t="shared" si="5"/>
        <v>323.88</v>
      </c>
      <c r="T43" s="858"/>
      <c r="U43" s="858"/>
      <c r="V43" s="853"/>
      <c r="W43" s="725">
        <f>+'MSU Moorhead'!$D11</f>
        <v>0</v>
      </c>
      <c r="X43" s="725">
        <f>+'MSU Moorhead'!$B11</f>
        <v>0</v>
      </c>
      <c r="Y43" s="726">
        <f t="shared" si="6"/>
        <v>0</v>
      </c>
      <c r="Z43" s="725">
        <v>0.8</v>
      </c>
      <c r="AA43" s="727">
        <v>15</v>
      </c>
      <c r="AB43" s="726">
        <f t="shared" si="7"/>
        <v>12</v>
      </c>
      <c r="AC43" s="725">
        <f>((R43*Q43)  +  (L43*K43)  +  (F43*E43)  +  (I43*H43)  +  (C43*B43)  +  (X43*W43)  +  (AA43*Z43)  +  (O43*N43))  /  15</f>
        <v>52.960000000000008</v>
      </c>
      <c r="AD43" s="556">
        <f t="shared" si="12"/>
        <v>1588.8000000000002</v>
      </c>
      <c r="AE43" s="88"/>
      <c r="AF43" s="88"/>
    </row>
    <row r="44" spans="1:34" x14ac:dyDescent="0.25">
      <c r="A44" s="564" t="s">
        <v>52</v>
      </c>
      <c r="B44" s="725">
        <f>+'St Cloud SU'!$D10</f>
        <v>13</v>
      </c>
      <c r="C44" s="725">
        <f>+'St Cloud SU'!$B10</f>
        <v>9</v>
      </c>
      <c r="D44" s="726">
        <f t="shared" si="0"/>
        <v>117</v>
      </c>
      <c r="E44" s="725">
        <f>+'St Cloud SU'!$D8</f>
        <v>8.2100000000000009</v>
      </c>
      <c r="F44" s="725">
        <f>+'St Cloud SU'!$B8</f>
        <v>9</v>
      </c>
      <c r="G44" s="726">
        <f t="shared" si="1"/>
        <v>73.890000000000015</v>
      </c>
      <c r="H44" s="725">
        <f>+'St Cloud SU'!$D9</f>
        <v>78.02</v>
      </c>
      <c r="I44" s="725">
        <f>+'St Cloud SU'!$B9</f>
        <v>1</v>
      </c>
      <c r="J44" s="726">
        <f t="shared" si="2"/>
        <v>78.02</v>
      </c>
      <c r="K44" s="725">
        <f>+'St Cloud SU'!$D7</f>
        <v>13.6</v>
      </c>
      <c r="L44" s="725">
        <f>+'St Cloud SU'!$B7</f>
        <v>15</v>
      </c>
      <c r="M44" s="726">
        <f t="shared" si="3"/>
        <v>204</v>
      </c>
      <c r="N44" s="725"/>
      <c r="O44" s="725"/>
      <c r="P44" s="726">
        <f t="shared" si="4"/>
        <v>0</v>
      </c>
      <c r="Q44" s="725">
        <f>+'St Cloud SU'!$D6</f>
        <v>25.8</v>
      </c>
      <c r="R44" s="725">
        <f>+'St Cloud SU'!$B6</f>
        <v>9</v>
      </c>
      <c r="S44" s="726">
        <f t="shared" si="5"/>
        <v>232.20000000000002</v>
      </c>
      <c r="T44" s="858"/>
      <c r="U44" s="858"/>
      <c r="V44" s="853"/>
      <c r="W44" s="725">
        <f>+'St Cloud SU'!$D11</f>
        <v>0</v>
      </c>
      <c r="X44" s="725">
        <f>+'St Cloud SU'!$B11</f>
        <v>0</v>
      </c>
      <c r="Y44" s="726">
        <f t="shared" si="6"/>
        <v>0</v>
      </c>
      <c r="Z44" s="725">
        <v>0.8</v>
      </c>
      <c r="AA44" s="727">
        <v>15</v>
      </c>
      <c r="AB44" s="726">
        <f t="shared" si="7"/>
        <v>12</v>
      </c>
      <c r="AC44" s="725">
        <f>((R44*Q44)+(L44*K44)+(F44*E44)+(I44*H44)+(C44*B44)+(X44*W44)+(AA44*Z44)+(O44*N44))/15</f>
        <v>47.807333333333332</v>
      </c>
      <c r="AD44" s="556">
        <f t="shared" si="12"/>
        <v>1434.22</v>
      </c>
      <c r="AE44" s="88"/>
      <c r="AF44" s="88"/>
    </row>
    <row r="45" spans="1:34" x14ac:dyDescent="0.25">
      <c r="A45" s="564" t="s">
        <v>368</v>
      </c>
      <c r="B45" s="680">
        <f>+'Southwest MSU'!$D10</f>
        <v>9.7200000000000006</v>
      </c>
      <c r="C45" s="680">
        <f>+'Southwest MSU'!$B10</f>
        <v>12</v>
      </c>
      <c r="D45" s="729">
        <f t="shared" si="0"/>
        <v>116.64000000000001</v>
      </c>
      <c r="E45" s="680">
        <f>+'Southwest MSU'!$D8</f>
        <v>6.25</v>
      </c>
      <c r="F45" s="680">
        <f>+'Southwest MSU'!$B8</f>
        <v>12</v>
      </c>
      <c r="G45" s="729">
        <f t="shared" si="1"/>
        <v>75</v>
      </c>
      <c r="H45" s="680">
        <f>+'Southwest MSU'!$D9</f>
        <v>5.07</v>
      </c>
      <c r="I45" s="680">
        <f>+'Southwest MSU'!$B9</f>
        <v>12</v>
      </c>
      <c r="J45" s="729">
        <f t="shared" si="2"/>
        <v>60.84</v>
      </c>
      <c r="K45" s="680">
        <f>+'Southwest MSU'!$D7</f>
        <v>14</v>
      </c>
      <c r="L45" s="680">
        <f>+'Southwest MSU'!$B7</f>
        <v>15.5</v>
      </c>
      <c r="M45" s="729">
        <f t="shared" si="3"/>
        <v>217</v>
      </c>
      <c r="N45" s="680">
        <f>+'Southwest MSU'!$D13</f>
        <v>0</v>
      </c>
      <c r="O45" s="680">
        <f>+'Southwest MSU'!$B13</f>
        <v>0</v>
      </c>
      <c r="P45" s="729">
        <f t="shared" si="4"/>
        <v>0</v>
      </c>
      <c r="Q45" s="680">
        <f>+'Southwest MSU'!$D6</f>
        <v>16.63</v>
      </c>
      <c r="R45" s="680">
        <f>+'Southwest MSU'!$B6</f>
        <v>12</v>
      </c>
      <c r="S45" s="729">
        <f t="shared" si="5"/>
        <v>199.56</v>
      </c>
      <c r="T45" s="858"/>
      <c r="U45" s="858"/>
      <c r="V45" s="854"/>
      <c r="W45" s="680">
        <f>+'Southwest MSU'!$D11</f>
        <v>5.3</v>
      </c>
      <c r="X45" s="680">
        <f>+'Southwest MSU'!$B11</f>
        <v>15</v>
      </c>
      <c r="Y45" s="729">
        <f t="shared" si="6"/>
        <v>79.5</v>
      </c>
      <c r="Z45" s="725">
        <v>0.8</v>
      </c>
      <c r="AA45" s="730">
        <v>15</v>
      </c>
      <c r="AB45" s="729">
        <f t="shared" si="7"/>
        <v>12</v>
      </c>
      <c r="AC45" s="680">
        <f>((R45*Q45)+(L45*K45)+(F45*E45)+(I45*H45)+(C45*B45)+(X45*W45)+(AA45*Z45)+(O45*N45))/15</f>
        <v>50.702666666666666</v>
      </c>
      <c r="AD45" s="565">
        <f t="shared" si="12"/>
        <v>1521.08</v>
      </c>
      <c r="AE45" s="88"/>
      <c r="AF45" s="88"/>
    </row>
    <row r="46" spans="1:34" ht="18" thickBot="1" x14ac:dyDescent="0.3">
      <c r="A46" s="566" t="s">
        <v>1045</v>
      </c>
      <c r="B46" s="560">
        <f>+'Winona SU'!$D10</f>
        <v>7.36</v>
      </c>
      <c r="C46" s="560">
        <f>+'Winona SU'!$B10</f>
        <v>12</v>
      </c>
      <c r="D46" s="561">
        <f t="shared" si="0"/>
        <v>88.320000000000007</v>
      </c>
      <c r="E46" s="560">
        <f>+'Winona SU'!$D8</f>
        <v>5.14</v>
      </c>
      <c r="F46" s="560">
        <f>+'Winona SU'!$B8</f>
        <v>12</v>
      </c>
      <c r="G46" s="561">
        <f t="shared" si="1"/>
        <v>61.679999999999993</v>
      </c>
      <c r="H46" s="560">
        <f>+'Winona SU'!$D9</f>
        <v>6.82</v>
      </c>
      <c r="I46" s="560">
        <f>+'Winona SU'!$B9</f>
        <v>12</v>
      </c>
      <c r="J46" s="561">
        <f t="shared" si="2"/>
        <v>81.84</v>
      </c>
      <c r="K46" s="560">
        <f>+'Winona SU'!$D7</f>
        <v>8.36</v>
      </c>
      <c r="L46" s="560">
        <f>+'Winona SU'!$B7</f>
        <v>14</v>
      </c>
      <c r="M46" s="561">
        <f t="shared" si="3"/>
        <v>117.03999999999999</v>
      </c>
      <c r="N46" s="560">
        <f>+'Winona SU'!$D13</f>
        <v>0.42</v>
      </c>
      <c r="O46" s="560">
        <f>+'Winona SU'!$B13</f>
        <v>12</v>
      </c>
      <c r="P46" s="561">
        <f t="shared" si="4"/>
        <v>5.04</v>
      </c>
      <c r="Q46" s="560">
        <f>+'Winona SU'!$D6</f>
        <v>9.81</v>
      </c>
      <c r="R46" s="567" t="s">
        <v>1046</v>
      </c>
      <c r="S46" s="561">
        <f>(12*8.21)+(16*9.81)</f>
        <v>255.48000000000002</v>
      </c>
      <c r="T46" s="861"/>
      <c r="U46" s="861"/>
      <c r="V46" s="561"/>
      <c r="W46" s="560">
        <f>+'Winona SU'!$D11</f>
        <v>0</v>
      </c>
      <c r="X46" s="560">
        <f>+'Winona SU'!$B11</f>
        <v>0</v>
      </c>
      <c r="Y46" s="561">
        <f t="shared" si="6"/>
        <v>0</v>
      </c>
      <c r="Z46" s="560">
        <v>0.8</v>
      </c>
      <c r="AA46" s="562">
        <v>15</v>
      </c>
      <c r="AB46" s="561">
        <f t="shared" si="7"/>
        <v>12</v>
      </c>
      <c r="AC46" s="560">
        <f>((S46)+(L46*K46)+(F46*E46)+(I46*H46)+(C46*B46)+(X46*W46)+(AA46*Z46)+(O46*N46))/15</f>
        <v>41.426666666666662</v>
      </c>
      <c r="AD46" s="563">
        <f>((S46)+(L46*K46)+(F46*E46)+(I46*H46)+(C46*B46)+(X46*W46)+(AA46*Z46)+(O46*N46))*2</f>
        <v>1242.8</v>
      </c>
      <c r="AE46" s="88"/>
      <c r="AF46" s="88"/>
    </row>
    <row r="47" spans="1:34" x14ac:dyDescent="0.25">
      <c r="A47" s="103"/>
      <c r="AD47" s="97"/>
      <c r="AE47" s="104"/>
    </row>
    <row r="48" spans="1:34" s="105" customFormat="1" ht="12" x14ac:dyDescent="0.2">
      <c r="A48" s="106" t="s">
        <v>1047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</row>
    <row r="49" spans="1:1" s="105" customFormat="1" ht="12" x14ac:dyDescent="0.2">
      <c r="A49" s="106" t="s">
        <v>1048</v>
      </c>
    </row>
    <row r="50" spans="1:1" x14ac:dyDescent="0.25">
      <c r="A50" s="105" t="s">
        <v>1049</v>
      </c>
    </row>
    <row r="51" spans="1:1" x14ac:dyDescent="0.25">
      <c r="A51" s="105" t="s">
        <v>1050</v>
      </c>
    </row>
    <row r="136" spans="1:1" x14ac:dyDescent="0.25">
      <c r="A136" s="79" t="s">
        <v>9</v>
      </c>
    </row>
  </sheetData>
  <mergeCells count="10">
    <mergeCell ref="B3:D3"/>
    <mergeCell ref="W3:Y3"/>
    <mergeCell ref="T3:V3"/>
    <mergeCell ref="N3:P3"/>
    <mergeCell ref="Z3:AB3"/>
    <mergeCell ref="AC3:AD3"/>
    <mergeCell ref="Q3:S3"/>
    <mergeCell ref="K3:M3"/>
    <mergeCell ref="E3:G3"/>
    <mergeCell ref="H3:J3"/>
  </mergeCells>
  <conditionalFormatting sqref="D6:P46">
    <cfRule type="cellIs" dxfId="4" priority="5" operator="greaterThan">
      <formula>174</formula>
    </cfRule>
  </conditionalFormatting>
  <conditionalFormatting sqref="G6:P46">
    <cfRule type="cellIs" dxfId="3" priority="7" operator="greaterThan">
      <formula>75</formula>
    </cfRule>
  </conditionalFormatting>
  <conditionalFormatting sqref="J40:P46">
    <cfRule type="cellIs" dxfId="2" priority="9" operator="greaterThan">
      <formula>90</formula>
    </cfRule>
  </conditionalFormatting>
  <conditionalFormatting sqref="K6:K46">
    <cfRule type="cellIs" dxfId="1" priority="4" operator="greaterThan">
      <formula>14</formula>
    </cfRule>
  </conditionalFormatting>
  <conditionalFormatting sqref="O6:O46">
    <cfRule type="cellIs" dxfId="0" priority="3" operator="greaterThan">
      <formula>20</formula>
    </cfRule>
  </conditionalFormatting>
  <printOptions horizontalCentered="1"/>
  <pageMargins left="0.25" right="0.25" top="0.5" bottom="0.5" header="0.3" footer="0.3"/>
  <pageSetup paperSize="5" scale="42" fitToHeight="0" orientation="landscape" r:id="rId1"/>
  <headerFooter>
    <oddHeader>&amp;R&amp;"Times New Roman,Regular"&amp;12SP-3</oddHeader>
    <oddFooter>&amp;LFinancial Planning and Analysis</oddFooter>
  </headerFooter>
  <rowBreaks count="1" manualBreakCount="1">
    <brk id="38" max="21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A1:G41"/>
  <sheetViews>
    <sheetView zoomScaleNormal="100" workbookViewId="0">
      <selection activeCell="B4" sqref="B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7" ht="24.75" customHeight="1" x14ac:dyDescent="0.35">
      <c r="A1" s="61" t="s">
        <v>1051</v>
      </c>
      <c r="B1" s="45" t="s">
        <v>10</v>
      </c>
    </row>
    <row r="2" spans="1:7" x14ac:dyDescent="0.25">
      <c r="A2" s="1" t="s">
        <v>1052</v>
      </c>
      <c r="B2" s="1" t="s">
        <v>1053</v>
      </c>
    </row>
    <row r="3" spans="1:7" x14ac:dyDescent="0.25">
      <c r="A3" s="1" t="s">
        <v>1054</v>
      </c>
      <c r="B3" s="157" t="s">
        <v>1055</v>
      </c>
    </row>
    <row r="5" spans="1:7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7" x14ac:dyDescent="0.25">
      <c r="A6" s="687" t="s">
        <v>1062</v>
      </c>
      <c r="B6" s="687">
        <v>0</v>
      </c>
      <c r="C6" s="733">
        <v>0</v>
      </c>
      <c r="D6" s="733">
        <v>0</v>
      </c>
      <c r="E6" s="724"/>
    </row>
    <row r="7" spans="1:7" x14ac:dyDescent="0.25">
      <c r="A7" s="687" t="s">
        <v>1063</v>
      </c>
      <c r="B7" s="687">
        <v>15</v>
      </c>
      <c r="C7" s="733">
        <v>10.82</v>
      </c>
      <c r="D7" s="733">
        <v>11.04</v>
      </c>
      <c r="E7" s="724">
        <f t="shared" ref="E7:E13" si="0">+(D7-C7)/C7</f>
        <v>2.0332717190388063E-2</v>
      </c>
    </row>
    <row r="8" spans="1:7" x14ac:dyDescent="0.25">
      <c r="A8" s="687" t="s">
        <v>1064</v>
      </c>
      <c r="B8" s="687">
        <v>15</v>
      </c>
      <c r="C8" s="733">
        <v>1.5</v>
      </c>
      <c r="D8" s="733">
        <v>1.53</v>
      </c>
      <c r="E8" s="724">
        <f t="shared" si="0"/>
        <v>2.0000000000000018E-2</v>
      </c>
      <c r="G8" s="45"/>
    </row>
    <row r="9" spans="1:7" x14ac:dyDescent="0.25">
      <c r="A9" s="687" t="s">
        <v>1065</v>
      </c>
      <c r="B9" s="687">
        <v>15</v>
      </c>
      <c r="C9" s="733">
        <v>1.3770000000000002</v>
      </c>
      <c r="D9" s="733">
        <v>1.41</v>
      </c>
      <c r="E9" s="724">
        <f t="shared" si="0"/>
        <v>2.3965141612200213E-2</v>
      </c>
    </row>
    <row r="10" spans="1:7" x14ac:dyDescent="0.25">
      <c r="A10" s="687" t="s">
        <v>1066</v>
      </c>
      <c r="B10" s="687">
        <v>15</v>
      </c>
      <c r="C10" s="733">
        <v>6.5</v>
      </c>
      <c r="D10" s="733">
        <v>6.63</v>
      </c>
      <c r="E10" s="724">
        <f t="shared" si="0"/>
        <v>1.9999999999999983E-2</v>
      </c>
      <c r="G10" s="45"/>
    </row>
    <row r="11" spans="1:7" x14ac:dyDescent="0.25">
      <c r="A11" s="687" t="s">
        <v>1028</v>
      </c>
      <c r="B11" s="687">
        <v>15</v>
      </c>
      <c r="C11" s="733">
        <v>3.9779999999999998</v>
      </c>
      <c r="D11" s="733">
        <v>4.0599999999999996</v>
      </c>
      <c r="E11" s="724">
        <f t="shared" si="0"/>
        <v>2.061337355454999E-2</v>
      </c>
    </row>
    <row r="12" spans="1:7" hidden="1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7" x14ac:dyDescent="0.25">
      <c r="A13" s="687" t="s">
        <v>1068</v>
      </c>
      <c r="B13" s="734"/>
      <c r="C13" s="733">
        <f>SUM(C6:C12)*30</f>
        <v>735.75000000000023</v>
      </c>
      <c r="D13" s="733">
        <f>SUM(D6:D12)*30</f>
        <v>750.6</v>
      </c>
      <c r="E13" s="724">
        <f t="shared" si="0"/>
        <v>2.0183486238531827E-2</v>
      </c>
      <c r="G13" s="40"/>
    </row>
    <row r="14" spans="1:7" x14ac:dyDescent="0.25">
      <c r="G14" s="40"/>
    </row>
    <row r="15" spans="1:7" x14ac:dyDescent="0.25">
      <c r="A15" s="731" t="s">
        <v>40</v>
      </c>
      <c r="B15" s="731" t="s">
        <v>41</v>
      </c>
      <c r="C15" s="731" t="s">
        <v>42</v>
      </c>
      <c r="D15" s="731" t="s">
        <v>7</v>
      </c>
      <c r="G15" s="40"/>
    </row>
    <row r="16" spans="1:7" x14ac:dyDescent="0.25">
      <c r="A16" s="687" t="s">
        <v>1069</v>
      </c>
      <c r="B16" s="733">
        <v>182.60505000000001</v>
      </c>
      <c r="C16" s="733">
        <v>182.61</v>
      </c>
      <c r="D16" s="724">
        <f>(C16-B16)/B16</f>
        <v>2.7107684042735967E-5</v>
      </c>
    </row>
    <row r="17" spans="1:4" x14ac:dyDescent="0.25">
      <c r="A17" s="687" t="s">
        <v>1070</v>
      </c>
      <c r="B17" s="733">
        <v>182.60505000000001</v>
      </c>
      <c r="C17" s="733">
        <v>182.61</v>
      </c>
      <c r="D17" s="724">
        <f>(C17-B17)/B17</f>
        <v>2.7107684042735967E-5</v>
      </c>
    </row>
    <row r="18" spans="1:4" x14ac:dyDescent="0.25">
      <c r="A18" s="687" t="s">
        <v>1071</v>
      </c>
      <c r="B18" s="733">
        <v>211.55</v>
      </c>
      <c r="C18" s="733">
        <v>211.55</v>
      </c>
      <c r="D18" s="724">
        <f>(C18-B18)/B18</f>
        <v>0</v>
      </c>
    </row>
    <row r="20" spans="1:4" x14ac:dyDescent="0.25">
      <c r="A20" s="45"/>
      <c r="B20" s="735" t="s">
        <v>57</v>
      </c>
      <c r="C20" s="895" t="s">
        <v>58</v>
      </c>
      <c r="D20" s="895"/>
    </row>
    <row r="21" spans="1:4" ht="52.5" customHeight="1" x14ac:dyDescent="0.25">
      <c r="A21" s="511" t="s">
        <v>1072</v>
      </c>
      <c r="B21" s="512" t="s">
        <v>60</v>
      </c>
      <c r="C21" s="512" t="s">
        <v>60</v>
      </c>
      <c r="D21" s="512" t="s">
        <v>61</v>
      </c>
    </row>
    <row r="22" spans="1:4" x14ac:dyDescent="0.25">
      <c r="A22" s="701" t="s">
        <v>65</v>
      </c>
      <c r="B22" s="736">
        <v>244.16684999999998</v>
      </c>
      <c r="C22" s="736">
        <v>244.16684999999998</v>
      </c>
      <c r="D22" s="737">
        <f>(C22-B22)/B22</f>
        <v>0</v>
      </c>
    </row>
    <row r="23" spans="1:4" x14ac:dyDescent="0.25">
      <c r="A23" s="701" t="s">
        <v>66</v>
      </c>
      <c r="B23" s="736">
        <v>212.88914999999997</v>
      </c>
      <c r="C23" s="736">
        <v>212.88914999999997</v>
      </c>
      <c r="D23" s="737">
        <f>(C23-B23)/B23</f>
        <v>0</v>
      </c>
    </row>
    <row r="24" spans="1:4" x14ac:dyDescent="0.25">
      <c r="A24" s="701" t="s">
        <v>67</v>
      </c>
      <c r="B24" s="736">
        <v>212.88914999999997</v>
      </c>
      <c r="C24" s="736">
        <v>212.88914999999997</v>
      </c>
      <c r="D24" s="737">
        <f>(C24-B24)/B24</f>
        <v>0</v>
      </c>
    </row>
    <row r="25" spans="1:4" ht="31.5" x14ac:dyDescent="0.25">
      <c r="A25" s="701" t="s">
        <v>68</v>
      </c>
      <c r="B25" s="736">
        <v>212.88914999999997</v>
      </c>
      <c r="C25" s="736">
        <v>212.88914999999997</v>
      </c>
      <c r="D25" s="737">
        <f>(C25-B25)/B25</f>
        <v>0</v>
      </c>
    </row>
    <row r="34" spans="1:4" x14ac:dyDescent="0.25">
      <c r="B34" s="735" t="s">
        <v>57</v>
      </c>
      <c r="C34" s="895" t="s">
        <v>58</v>
      </c>
      <c r="D34" s="895"/>
    </row>
    <row r="35" spans="1:4" ht="78.75" x14ac:dyDescent="0.25">
      <c r="A35" s="76" t="s">
        <v>1073</v>
      </c>
      <c r="B35" s="512" t="s">
        <v>60</v>
      </c>
      <c r="C35" s="512" t="s">
        <v>60</v>
      </c>
      <c r="D35" s="512" t="s">
        <v>61</v>
      </c>
    </row>
    <row r="36" spans="1:4" ht="31.5" x14ac:dyDescent="0.25">
      <c r="A36" s="701" t="s">
        <v>399</v>
      </c>
      <c r="B36" s="736">
        <v>212.88914999999997</v>
      </c>
      <c r="C36" s="736">
        <v>212.89</v>
      </c>
      <c r="D36" s="738">
        <f t="shared" ref="D36:D41" si="1">+(C36-B36)/B36</f>
        <v>3.9926882136266987E-6</v>
      </c>
    </row>
    <row r="37" spans="1:4" ht="31.5" x14ac:dyDescent="0.25">
      <c r="A37" s="701" t="s">
        <v>400</v>
      </c>
      <c r="B37" s="736">
        <v>212.88914999999997</v>
      </c>
      <c r="C37" s="736">
        <v>212.89</v>
      </c>
      <c r="D37" s="738">
        <f t="shared" si="1"/>
        <v>3.9926882136266987E-6</v>
      </c>
    </row>
    <row r="38" spans="1:4" ht="31.5" x14ac:dyDescent="0.25">
      <c r="A38" s="701" t="s">
        <v>401</v>
      </c>
      <c r="B38" s="736">
        <v>282.01679999999999</v>
      </c>
      <c r="C38" s="736">
        <v>282.02</v>
      </c>
      <c r="D38" s="738">
        <f t="shared" si="1"/>
        <v>1.13468417484084E-5</v>
      </c>
    </row>
    <row r="39" spans="1:4" x14ac:dyDescent="0.25">
      <c r="A39" s="701" t="s">
        <v>402</v>
      </c>
      <c r="B39" s="736">
        <v>212.88914999999997</v>
      </c>
      <c r="C39" s="736">
        <v>212.89</v>
      </c>
      <c r="D39" s="738">
        <f t="shared" si="1"/>
        <v>3.9926882136266987E-6</v>
      </c>
    </row>
    <row r="40" spans="1:4" ht="31.5" x14ac:dyDescent="0.25">
      <c r="A40" s="701" t="s">
        <v>403</v>
      </c>
      <c r="B40" s="736">
        <v>326.36654999999996</v>
      </c>
      <c r="C40" s="736">
        <v>326.37</v>
      </c>
      <c r="D40" s="738">
        <f t="shared" si="1"/>
        <v>1.0570936267958449E-5</v>
      </c>
    </row>
    <row r="41" spans="1:4" x14ac:dyDescent="0.25">
      <c r="A41" s="701" t="s">
        <v>404</v>
      </c>
      <c r="B41" s="736">
        <v>212.88914999999997</v>
      </c>
      <c r="C41" s="736">
        <v>212.89</v>
      </c>
      <c r="D41" s="738">
        <f t="shared" si="1"/>
        <v>3.9926882136266987E-6</v>
      </c>
    </row>
  </sheetData>
  <mergeCells count="2">
    <mergeCell ref="C20:D20"/>
    <mergeCell ref="C34:D34"/>
  </mergeCells>
  <hyperlinks>
    <hyperlink ref="B3" r:id="rId1" xr:uid="{00D168AA-871E-4FF4-96B1-42E848A921C0}"/>
  </hyperlinks>
  <pageMargins left="0.7" right="0.7" top="0.75" bottom="0.75" header="0.3" footer="0.3"/>
  <pageSetup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-0.249977111117893"/>
  </sheetPr>
  <dimension ref="A1:L23"/>
  <sheetViews>
    <sheetView workbookViewId="0">
      <selection activeCell="J12" sqref="C12:J12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25.5703125" style="1" bestFit="1" customWidth="1"/>
    <col min="8" max="8" width="11.42578125" style="1" customWidth="1"/>
    <col min="9" max="9" width="9.85546875" style="1" bestFit="1" customWidth="1"/>
    <col min="10" max="10" width="10" style="1" customWidth="1"/>
    <col min="11" max="11" width="9.85546875" style="1" customWidth="1"/>
    <col min="12" max="16384" width="9.140625" style="1"/>
  </cols>
  <sheetData>
    <row r="1" spans="1:12" ht="24.75" customHeight="1" x14ac:dyDescent="0.35">
      <c r="A1" s="61" t="s">
        <v>1051</v>
      </c>
      <c r="B1" s="45" t="s">
        <v>11</v>
      </c>
    </row>
    <row r="2" spans="1:12" x14ac:dyDescent="0.25">
      <c r="A2" s="1" t="s">
        <v>1052</v>
      </c>
    </row>
    <row r="3" spans="1:12" x14ac:dyDescent="0.25">
      <c r="A3" s="1" t="s">
        <v>1054</v>
      </c>
      <c r="B3" s="157"/>
    </row>
    <row r="4" spans="1:12" x14ac:dyDescent="0.25">
      <c r="A4" s="896" t="s">
        <v>1038</v>
      </c>
      <c r="B4" s="897"/>
      <c r="C4" s="897"/>
      <c r="D4" s="897"/>
      <c r="E4" s="898"/>
      <c r="G4" s="896" t="s">
        <v>1039</v>
      </c>
      <c r="H4" s="897"/>
      <c r="I4" s="897"/>
      <c r="J4" s="897"/>
      <c r="K4" s="898"/>
    </row>
    <row r="5" spans="1:12" ht="63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731" t="s">
        <v>1056</v>
      </c>
      <c r="H5" s="732" t="s">
        <v>1057</v>
      </c>
      <c r="I5" s="732" t="s">
        <v>1058</v>
      </c>
      <c r="J5" s="732" t="s">
        <v>1059</v>
      </c>
      <c r="K5" s="732" t="s">
        <v>1060</v>
      </c>
    </row>
    <row r="6" spans="1:12" x14ac:dyDescent="0.25">
      <c r="A6" s="687" t="s">
        <v>1062</v>
      </c>
      <c r="B6" s="687">
        <v>0</v>
      </c>
      <c r="C6" s="733"/>
      <c r="D6" s="733"/>
      <c r="E6" s="724"/>
      <c r="G6" s="687" t="s">
        <v>1062</v>
      </c>
      <c r="H6" s="687">
        <v>15</v>
      </c>
      <c r="I6" s="733">
        <v>6.05</v>
      </c>
      <c r="J6" s="733">
        <v>6.05</v>
      </c>
      <c r="K6" s="724">
        <f>+(J6-I6)/I6</f>
        <v>0</v>
      </c>
    </row>
    <row r="7" spans="1:12" x14ac:dyDescent="0.25">
      <c r="A7" s="687" t="s">
        <v>1063</v>
      </c>
      <c r="B7" s="687">
        <v>15</v>
      </c>
      <c r="C7" s="733">
        <v>10</v>
      </c>
      <c r="D7" s="733">
        <v>10</v>
      </c>
      <c r="E7" s="724">
        <f t="shared" ref="E7:E13" si="0">+(D7-C7)/C7</f>
        <v>0</v>
      </c>
      <c r="G7" s="687" t="s">
        <v>1063</v>
      </c>
      <c r="H7" s="687">
        <v>15</v>
      </c>
      <c r="I7" s="733">
        <v>7.82</v>
      </c>
      <c r="J7" s="733">
        <v>7.82</v>
      </c>
      <c r="K7" s="724">
        <f t="shared" ref="K7:K13" si="1">+(J7-I7)/I7</f>
        <v>0</v>
      </c>
    </row>
    <row r="8" spans="1:12" x14ac:dyDescent="0.25">
      <c r="A8" s="687" t="s">
        <v>1064</v>
      </c>
      <c r="B8" s="687">
        <v>15</v>
      </c>
      <c r="C8" s="733">
        <v>3.2</v>
      </c>
      <c r="D8" s="733">
        <v>4.95</v>
      </c>
      <c r="E8" s="724">
        <f t="shared" si="0"/>
        <v>0.546875</v>
      </c>
      <c r="G8" s="687" t="s">
        <v>1064</v>
      </c>
      <c r="H8" s="687">
        <v>15</v>
      </c>
      <c r="I8" s="733">
        <v>3.2</v>
      </c>
      <c r="J8" s="733">
        <v>4.95</v>
      </c>
      <c r="K8" s="724">
        <f t="shared" si="1"/>
        <v>0.546875</v>
      </c>
    </row>
    <row r="9" spans="1:12" x14ac:dyDescent="0.25">
      <c r="A9" s="687" t="s">
        <v>1065</v>
      </c>
      <c r="B9" s="687">
        <v>15</v>
      </c>
      <c r="C9" s="733"/>
      <c r="D9" s="733"/>
      <c r="E9" s="724"/>
      <c r="G9" s="687" t="s">
        <v>1065</v>
      </c>
      <c r="H9" s="687">
        <v>15</v>
      </c>
      <c r="I9" s="733"/>
      <c r="J9" s="733"/>
      <c r="K9" s="724"/>
    </row>
    <row r="10" spans="1:12" x14ac:dyDescent="0.25">
      <c r="A10" s="687" t="s">
        <v>1066</v>
      </c>
      <c r="B10" s="687">
        <v>15</v>
      </c>
      <c r="C10" s="733">
        <v>7.25</v>
      </c>
      <c r="D10" s="733">
        <v>7.25</v>
      </c>
      <c r="E10" s="724">
        <f t="shared" si="0"/>
        <v>0</v>
      </c>
      <c r="G10" s="687" t="s">
        <v>1066</v>
      </c>
      <c r="H10" s="687">
        <v>15</v>
      </c>
      <c r="I10" s="733">
        <v>5.25</v>
      </c>
      <c r="J10" s="733">
        <v>5.25</v>
      </c>
      <c r="K10" s="724">
        <f t="shared" si="1"/>
        <v>0</v>
      </c>
      <c r="L10" s="40"/>
    </row>
    <row r="11" spans="1:12" x14ac:dyDescent="0.25">
      <c r="A11" s="687" t="s">
        <v>1028</v>
      </c>
      <c r="B11" s="687">
        <v>15</v>
      </c>
      <c r="C11" s="733">
        <v>2.1</v>
      </c>
      <c r="D11" s="733">
        <v>2.1</v>
      </c>
      <c r="E11" s="724">
        <f t="shared" si="0"/>
        <v>0</v>
      </c>
      <c r="G11" s="687" t="s">
        <v>1028</v>
      </c>
      <c r="H11" s="687">
        <v>15</v>
      </c>
      <c r="I11" s="733">
        <v>2.1</v>
      </c>
      <c r="J11" s="733">
        <v>2.1</v>
      </c>
      <c r="K11" s="724">
        <f t="shared" si="1"/>
        <v>0</v>
      </c>
    </row>
    <row r="12" spans="1:12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  <c r="G12" s="687" t="s">
        <v>1067</v>
      </c>
      <c r="H12" s="687">
        <v>15</v>
      </c>
      <c r="I12" s="733">
        <v>0.35</v>
      </c>
      <c r="J12" s="733">
        <v>0.35</v>
      </c>
      <c r="K12" s="724">
        <f t="shared" si="1"/>
        <v>0</v>
      </c>
    </row>
    <row r="13" spans="1:12" x14ac:dyDescent="0.25">
      <c r="A13" s="687" t="s">
        <v>1068</v>
      </c>
      <c r="B13" s="734"/>
      <c r="C13" s="733">
        <f>+((C12*B12)+(C11*B11)+(C10*B10)+(C9*B9)+(C8*B8)+(C7*B7)+(C6*B6))*2</f>
        <v>687</v>
      </c>
      <c r="D13" s="733">
        <f>+((D12*B12)+(D11*B11)+(D10*B10)+(D9*B9)+(D8*B8)+(D7*B7)+(D6*B6))*2</f>
        <v>739.5</v>
      </c>
      <c r="E13" s="724">
        <f t="shared" si="0"/>
        <v>7.6419213973799124E-2</v>
      </c>
      <c r="G13" s="687" t="s">
        <v>1068</v>
      </c>
      <c r="H13" s="734"/>
      <c r="I13" s="733">
        <f>+((I12*H12)+(I11*H11)+(I10*H10)+(I9*H9)+(I8*H8)+(I7*H7)+(I6*H6))*2</f>
        <v>743.1</v>
      </c>
      <c r="J13" s="733">
        <f>+((J12*H12)+(J11*H11)+(J10*H10)+(J9*H9)+(J8*H8)+(J7*H7)+(J6*H6))*2</f>
        <v>795.6</v>
      </c>
      <c r="K13" s="724">
        <f t="shared" si="1"/>
        <v>7.0649979814291483E-2</v>
      </c>
    </row>
    <row r="15" spans="1:12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12" x14ac:dyDescent="0.25">
      <c r="A16" s="687" t="s">
        <v>1069</v>
      </c>
      <c r="B16" s="687">
        <v>164.72</v>
      </c>
      <c r="C16" s="687">
        <v>164.72</v>
      </c>
      <c r="D16" s="724">
        <f>(C16-B16)/B16</f>
        <v>0</v>
      </c>
    </row>
    <row r="17" spans="1:4" x14ac:dyDescent="0.25">
      <c r="A17" s="687" t="s">
        <v>1070</v>
      </c>
      <c r="B17" s="687">
        <v>164.72</v>
      </c>
      <c r="C17" s="687">
        <v>164.72</v>
      </c>
      <c r="D17" s="724">
        <f>(C17-B17)/B17</f>
        <v>0</v>
      </c>
    </row>
    <row r="18" spans="1:4" x14ac:dyDescent="0.25">
      <c r="A18" s="687" t="s">
        <v>1071</v>
      </c>
      <c r="B18" s="687">
        <v>202.52</v>
      </c>
      <c r="C18" s="687">
        <v>202.52</v>
      </c>
      <c r="D18" s="724">
        <f>(C18-B18)/B18</f>
        <v>0</v>
      </c>
    </row>
    <row r="20" spans="1:4" x14ac:dyDescent="0.25">
      <c r="A20" s="45"/>
      <c r="B20" s="735" t="s">
        <v>57</v>
      </c>
      <c r="C20" s="895" t="s">
        <v>58</v>
      </c>
      <c r="D20" s="895"/>
    </row>
    <row r="21" spans="1:4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4" x14ac:dyDescent="0.25">
      <c r="A22" s="568" t="s">
        <v>69</v>
      </c>
      <c r="B22" s="569">
        <v>211.85</v>
      </c>
      <c r="C22" s="569">
        <v>211.85</v>
      </c>
      <c r="D22" s="724">
        <f>(C22-B22)/B22</f>
        <v>0</v>
      </c>
    </row>
    <row r="23" spans="1:4" x14ac:dyDescent="0.25">
      <c r="A23" s="45"/>
    </row>
  </sheetData>
  <mergeCells count="3">
    <mergeCell ref="A4:E4"/>
    <mergeCell ref="G4:K4"/>
    <mergeCell ref="C20:D2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249977111117893"/>
  </sheetPr>
  <dimension ref="A1:H28"/>
  <sheetViews>
    <sheetView workbookViewId="0">
      <selection activeCell="F14" sqref="F1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59.7109375" style="1" bestFit="1" customWidth="1"/>
    <col min="8" max="16384" width="9.140625" style="1"/>
  </cols>
  <sheetData>
    <row r="1" spans="1:8" ht="24.75" customHeight="1" x14ac:dyDescent="0.35">
      <c r="A1" s="61" t="s">
        <v>1051</v>
      </c>
      <c r="B1" s="53" t="s">
        <v>12</v>
      </c>
    </row>
    <row r="2" spans="1:8" x14ac:dyDescent="0.25">
      <c r="A2" s="1" t="s">
        <v>1052</v>
      </c>
    </row>
    <row r="3" spans="1:8" x14ac:dyDescent="0.25">
      <c r="A3" s="1" t="s">
        <v>1054</v>
      </c>
      <c r="B3" s="157"/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>
        <v>0</v>
      </c>
      <c r="D6" s="733">
        <v>0</v>
      </c>
      <c r="E6" s="724"/>
    </row>
    <row r="7" spans="1:8" x14ac:dyDescent="0.25">
      <c r="A7" s="687" t="s">
        <v>1063</v>
      </c>
      <c r="B7" s="687">
        <v>15</v>
      </c>
      <c r="C7" s="733">
        <v>10</v>
      </c>
      <c r="D7" s="733">
        <v>10</v>
      </c>
      <c r="E7" s="724">
        <f t="shared" ref="E7:E13" si="0">+(D7-C7)/C7</f>
        <v>0</v>
      </c>
    </row>
    <row r="8" spans="1:8" x14ac:dyDescent="0.25">
      <c r="A8" s="687" t="s">
        <v>1064</v>
      </c>
      <c r="B8" s="687">
        <v>15</v>
      </c>
      <c r="C8" s="733">
        <v>0</v>
      </c>
      <c r="D8" s="733">
        <v>0</v>
      </c>
      <c r="E8" s="724"/>
    </row>
    <row r="9" spans="1:8" x14ac:dyDescent="0.25">
      <c r="A9" s="687" t="s">
        <v>1065</v>
      </c>
      <c r="B9" s="687">
        <v>15</v>
      </c>
      <c r="C9" s="733">
        <v>0</v>
      </c>
      <c r="D9" s="733">
        <v>0</v>
      </c>
      <c r="E9" s="724"/>
    </row>
    <row r="10" spans="1:8" x14ac:dyDescent="0.25">
      <c r="A10" s="687" t="s">
        <v>1066</v>
      </c>
      <c r="B10" s="687">
        <v>15</v>
      </c>
      <c r="C10" s="733">
        <v>3.55</v>
      </c>
      <c r="D10" s="733">
        <v>3.55</v>
      </c>
      <c r="E10" s="724">
        <f t="shared" si="0"/>
        <v>0</v>
      </c>
    </row>
    <row r="11" spans="1:8" x14ac:dyDescent="0.25">
      <c r="A11" s="687" t="s">
        <v>1028</v>
      </c>
      <c r="B11" s="687">
        <v>15</v>
      </c>
      <c r="C11" s="739">
        <v>5.25</v>
      </c>
      <c r="D11" s="739">
        <v>5.25</v>
      </c>
      <c r="E11" s="724">
        <f t="shared" si="0"/>
        <v>0</v>
      </c>
    </row>
    <row r="12" spans="1:8" hidden="1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SUM(C6:C12)*30</f>
        <v>574.50000000000011</v>
      </c>
      <c r="D13" s="733">
        <f>+((D12*B12)+(D11*B11)+(D10*B10)+(D9*B9)+(D8*B8)+(D7*B7)+(D6*B6))*2</f>
        <v>574.5</v>
      </c>
      <c r="E13" s="724">
        <f t="shared" si="0"/>
        <v>-1.9788831631264754E-16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5" t="s">
        <v>7</v>
      </c>
    </row>
    <row r="16" spans="1:8" x14ac:dyDescent="0.25">
      <c r="A16" s="687" t="s">
        <v>1069</v>
      </c>
      <c r="B16" s="723">
        <f>+'1A-Per Credit'!B9</f>
        <v>189.75</v>
      </c>
      <c r="C16" s="723">
        <v>189.75</v>
      </c>
      <c r="D16" s="724">
        <f>(C16-B16)/B16</f>
        <v>0</v>
      </c>
    </row>
    <row r="17" spans="1:5" x14ac:dyDescent="0.25">
      <c r="A17" s="687" t="s">
        <v>1070</v>
      </c>
      <c r="B17" s="723">
        <f>+'1G-Non-resident'!B7</f>
        <v>189.75</v>
      </c>
      <c r="C17" s="723">
        <v>189.75</v>
      </c>
      <c r="D17" s="724">
        <f>(C17-B17)/B17</f>
        <v>0</v>
      </c>
    </row>
    <row r="18" spans="1:5" x14ac:dyDescent="0.25">
      <c r="A18" s="687" t="s">
        <v>1071</v>
      </c>
      <c r="B18" s="723">
        <f>+'1C-Online Tuition'!B7</f>
        <v>204.76</v>
      </c>
      <c r="C18" s="723">
        <v>204.76</v>
      </c>
      <c r="D18" s="724">
        <f>(C18-B18)/B18</f>
        <v>0</v>
      </c>
    </row>
    <row r="20" spans="1:5" x14ac:dyDescent="0.25">
      <c r="A20" s="45"/>
      <c r="B20" s="735" t="s">
        <v>57</v>
      </c>
      <c r="C20" s="895" t="s">
        <v>58</v>
      </c>
      <c r="D20" s="895"/>
    </row>
    <row r="21" spans="1:5" ht="78.75" x14ac:dyDescent="0.25">
      <c r="A21" s="731" t="s">
        <v>1072</v>
      </c>
      <c r="B21" s="732" t="s">
        <v>60</v>
      </c>
      <c r="C21" s="732" t="s">
        <v>60</v>
      </c>
      <c r="D21" s="512" t="s">
        <v>61</v>
      </c>
    </row>
    <row r="22" spans="1:5" x14ac:dyDescent="0.25">
      <c r="A22" s="687" t="s">
        <v>70</v>
      </c>
      <c r="B22" s="740">
        <v>269.75</v>
      </c>
      <c r="C22" s="740">
        <v>269.75</v>
      </c>
      <c r="D22" s="741">
        <f t="shared" ref="D22:D27" si="1">(C22-B22)/B22</f>
        <v>0</v>
      </c>
    </row>
    <row r="23" spans="1:5" ht="47.25" x14ac:dyDescent="0.25">
      <c r="A23" s="701" t="s">
        <v>71</v>
      </c>
      <c r="B23" s="706">
        <v>302.89999999999998</v>
      </c>
      <c r="C23" s="706">
        <v>302.89999999999998</v>
      </c>
      <c r="D23" s="741">
        <f t="shared" si="1"/>
        <v>0</v>
      </c>
    </row>
    <row r="24" spans="1:5" x14ac:dyDescent="0.25">
      <c r="A24" s="701" t="s">
        <v>72</v>
      </c>
      <c r="B24" s="742">
        <v>213.39</v>
      </c>
      <c r="C24" s="742">
        <v>213.39</v>
      </c>
      <c r="D24" s="724">
        <f t="shared" si="1"/>
        <v>0</v>
      </c>
    </row>
    <row r="25" spans="1:5" x14ac:dyDescent="0.25">
      <c r="A25" s="701" t="s">
        <v>73</v>
      </c>
      <c r="B25" s="742">
        <v>221.88</v>
      </c>
      <c r="C25" s="742">
        <v>221.88</v>
      </c>
      <c r="D25" s="724">
        <f t="shared" si="1"/>
        <v>0</v>
      </c>
    </row>
    <row r="26" spans="1:5" x14ac:dyDescent="0.25">
      <c r="A26" s="505" t="s">
        <v>74</v>
      </c>
      <c r="B26" s="513">
        <v>237.03</v>
      </c>
      <c r="C26" s="513">
        <v>237.03</v>
      </c>
      <c r="D26" s="514">
        <f t="shared" si="1"/>
        <v>0</v>
      </c>
      <c r="E26" s="2"/>
    </row>
    <row r="27" spans="1:5" x14ac:dyDescent="0.25">
      <c r="A27" s="165" t="s">
        <v>75</v>
      </c>
      <c r="B27" s="161">
        <v>213.39</v>
      </c>
      <c r="C27" s="161">
        <v>213.39</v>
      </c>
      <c r="D27" s="247">
        <f t="shared" si="1"/>
        <v>0</v>
      </c>
      <c r="E27" s="2"/>
    </row>
    <row r="28" spans="1:5" x14ac:dyDescent="0.25">
      <c r="A28" s="45"/>
    </row>
  </sheetData>
  <sortState xmlns:xlrd2="http://schemas.microsoft.com/office/spreadsheetml/2017/richdata2" ref="A22:XFD27">
    <sortCondition ref="A22:A27"/>
  </sortState>
  <mergeCells count="1">
    <mergeCell ref="C20:D2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</sheetPr>
  <dimension ref="A1:H76"/>
  <sheetViews>
    <sheetView workbookViewId="0">
      <selection activeCell="C36" sqref="C36"/>
    </sheetView>
  </sheetViews>
  <sheetFormatPr defaultRowHeight="12.75" x14ac:dyDescent="0.2"/>
  <cols>
    <col min="1" max="1" width="25.5703125" bestFit="1" customWidth="1"/>
    <col min="2" max="2" width="13.85546875" customWidth="1"/>
    <col min="3" max="3" width="12.5703125" bestFit="1" customWidth="1"/>
    <col min="4" max="4" width="11.42578125" bestFit="1" customWidth="1"/>
    <col min="5" max="5" width="11.42578125" customWidth="1"/>
    <col min="6" max="6" width="3.140625" customWidth="1"/>
    <col min="7" max="7" width="61.5703125" customWidth="1"/>
    <col min="8" max="8" width="10.42578125" bestFit="1" customWidth="1"/>
  </cols>
  <sheetData>
    <row r="1" spans="1:8" ht="21" x14ac:dyDescent="0.35">
      <c r="A1" s="61" t="s">
        <v>1051</v>
      </c>
      <c r="B1" s="45" t="s">
        <v>44</v>
      </c>
      <c r="C1" s="1"/>
      <c r="D1" s="1"/>
      <c r="E1" s="1"/>
    </row>
    <row r="2" spans="1:8" ht="15.75" x14ac:dyDescent="0.25">
      <c r="A2" s="1" t="s">
        <v>1052</v>
      </c>
      <c r="B2" s="1" t="s">
        <v>1074</v>
      </c>
      <c r="C2" s="1"/>
      <c r="D2" s="1"/>
      <c r="E2" s="1"/>
    </row>
    <row r="3" spans="1:8" ht="15.75" x14ac:dyDescent="0.25">
      <c r="A3" s="1" t="s">
        <v>1054</v>
      </c>
      <c r="B3" s="157" t="s">
        <v>1075</v>
      </c>
      <c r="C3" s="1"/>
      <c r="D3" s="1"/>
      <c r="E3" s="1"/>
    </row>
    <row r="4" spans="1:8" ht="15.75" x14ac:dyDescent="0.25">
      <c r="A4" s="1"/>
      <c r="B4" s="1"/>
      <c r="C4" s="1"/>
      <c r="D4" s="1"/>
      <c r="E4" s="1"/>
    </row>
    <row r="5" spans="1:8" ht="52.5" customHeight="1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G5" s="60" t="s">
        <v>1076</v>
      </c>
    </row>
    <row r="6" spans="1:8" ht="15.75" x14ac:dyDescent="0.25">
      <c r="A6" s="687" t="s">
        <v>1062</v>
      </c>
      <c r="B6" s="687">
        <v>12</v>
      </c>
      <c r="C6" s="733">
        <v>12.5</v>
      </c>
      <c r="D6" s="733">
        <f>150/12</f>
        <v>12.5</v>
      </c>
      <c r="E6" s="724">
        <f>+(D6-C6)/C6</f>
        <v>0</v>
      </c>
      <c r="H6" s="239"/>
    </row>
    <row r="7" spans="1:8" ht="15.75" x14ac:dyDescent="0.25">
      <c r="A7" s="687" t="s">
        <v>1063</v>
      </c>
      <c r="B7" s="687">
        <v>12</v>
      </c>
      <c r="C7" s="733">
        <v>11.6</v>
      </c>
      <c r="D7" s="733">
        <v>11.95</v>
      </c>
      <c r="E7" s="724">
        <f t="shared" ref="E7:E14" si="0">+(D7-C7)/C7</f>
        <v>3.0172413793103418E-2</v>
      </c>
      <c r="H7" s="239"/>
    </row>
    <row r="8" spans="1:8" ht="15.75" x14ac:dyDescent="0.25">
      <c r="A8" s="687" t="s">
        <v>1064</v>
      </c>
      <c r="B8" s="687">
        <v>12</v>
      </c>
      <c r="C8" s="733">
        <v>4.67</v>
      </c>
      <c r="D8" s="733">
        <v>6.25</v>
      </c>
      <c r="E8" s="724">
        <f t="shared" si="0"/>
        <v>0.33832976445396146</v>
      </c>
      <c r="G8" t="s">
        <v>1077</v>
      </c>
      <c r="H8" s="239"/>
    </row>
    <row r="9" spans="1:8" ht="15.75" x14ac:dyDescent="0.25">
      <c r="A9" s="687" t="s">
        <v>1065</v>
      </c>
      <c r="B9" s="687">
        <v>12</v>
      </c>
      <c r="C9" s="733">
        <v>6.45</v>
      </c>
      <c r="D9" s="733">
        <v>7.35</v>
      </c>
      <c r="E9" s="724">
        <f t="shared" si="0"/>
        <v>0.13953488372093015</v>
      </c>
      <c r="H9" s="239"/>
    </row>
    <row r="10" spans="1:8" ht="15.75" x14ac:dyDescent="0.25">
      <c r="A10" s="687" t="s">
        <v>1066</v>
      </c>
      <c r="B10" s="687">
        <v>12</v>
      </c>
      <c r="C10" s="733">
        <v>8.9</v>
      </c>
      <c r="D10" s="733">
        <v>8.9</v>
      </c>
      <c r="E10" s="724">
        <f t="shared" si="0"/>
        <v>0</v>
      </c>
      <c r="H10" s="239"/>
    </row>
    <row r="11" spans="1:8" ht="15.75" x14ac:dyDescent="0.25">
      <c r="A11" s="687" t="s">
        <v>1028</v>
      </c>
      <c r="B11" s="687">
        <v>0</v>
      </c>
      <c r="C11" s="733">
        <v>0</v>
      </c>
      <c r="D11" s="733">
        <v>0</v>
      </c>
      <c r="E11" s="724"/>
      <c r="H11" s="239"/>
    </row>
    <row r="12" spans="1:8" ht="15.75" x14ac:dyDescent="0.25">
      <c r="A12" s="687" t="s">
        <v>1067</v>
      </c>
      <c r="B12" s="687">
        <v>15</v>
      </c>
      <c r="C12" s="733">
        <v>0.8</v>
      </c>
      <c r="D12" s="733">
        <v>0.8</v>
      </c>
      <c r="E12" s="724">
        <f t="shared" si="0"/>
        <v>0</v>
      </c>
      <c r="H12" s="239"/>
    </row>
    <row r="13" spans="1:8" ht="15.75" x14ac:dyDescent="0.25">
      <c r="A13" s="687" t="s">
        <v>1078</v>
      </c>
      <c r="B13" s="687">
        <v>1</v>
      </c>
      <c r="C13" s="733">
        <v>9</v>
      </c>
      <c r="D13" s="733">
        <v>9.25</v>
      </c>
      <c r="E13" s="724">
        <f t="shared" si="0"/>
        <v>2.7777777777777776E-2</v>
      </c>
      <c r="G13" s="75"/>
      <c r="H13" s="239"/>
    </row>
    <row r="14" spans="1:8" ht="15.75" x14ac:dyDescent="0.25">
      <c r="A14" s="687" t="s">
        <v>1068</v>
      </c>
      <c r="B14" s="687"/>
      <c r="C14" s="733">
        <f>((C6*B6)+(C7*B7)+(C8*B8)+(C9*B9)+(C10*B10)+(C11*B11)+(C12*B12)+(C13*B13))*2</f>
        <v>1100.8800000000001</v>
      </c>
      <c r="D14" s="733">
        <f>((D6*B6)+(D7*B7)+(D8*B8)+(D9*B9)+(D10*B10)+(D11*B11)+(D12*B12)+(D13*B13))*2</f>
        <v>1169.3</v>
      </c>
      <c r="E14" s="724">
        <f t="shared" si="0"/>
        <v>6.2150279776178909E-2</v>
      </c>
      <c r="H14" s="189"/>
    </row>
    <row r="15" spans="1:8" ht="15.75" x14ac:dyDescent="0.25">
      <c r="A15" s="1"/>
      <c r="B15" s="687"/>
      <c r="C15" s="733"/>
      <c r="D15" s="733"/>
      <c r="E15" s="1"/>
      <c r="H15" s="189"/>
    </row>
    <row r="16" spans="1:8" ht="15.75" x14ac:dyDescent="0.25">
      <c r="A16" s="731" t="s">
        <v>40</v>
      </c>
      <c r="B16" s="687" t="s">
        <v>41</v>
      </c>
      <c r="C16" s="733" t="s">
        <v>42</v>
      </c>
      <c r="D16" s="733" t="s">
        <v>7</v>
      </c>
      <c r="E16" s="1"/>
    </row>
    <row r="17" spans="1:8" ht="15.75" x14ac:dyDescent="0.25">
      <c r="A17" s="743" t="s">
        <v>45</v>
      </c>
      <c r="B17" s="708">
        <v>313.55</v>
      </c>
      <c r="C17" s="708">
        <v>313.55</v>
      </c>
      <c r="D17" s="737">
        <f>(C17-B17)/B17</f>
        <v>0</v>
      </c>
      <c r="E17" s="1"/>
      <c r="H17" s="189"/>
    </row>
    <row r="18" spans="1:8" ht="15.75" x14ac:dyDescent="0.25">
      <c r="A18" s="744" t="s">
        <v>46</v>
      </c>
      <c r="B18" s="708">
        <v>4497</v>
      </c>
      <c r="C18" s="708">
        <v>4497</v>
      </c>
      <c r="D18" s="737">
        <f t="shared" ref="D18:D24" si="1">(C18-B18)/B18</f>
        <v>0</v>
      </c>
      <c r="E18" s="1"/>
    </row>
    <row r="19" spans="1:8" ht="15.75" x14ac:dyDescent="0.25">
      <c r="A19" s="743" t="s">
        <v>47</v>
      </c>
      <c r="B19" s="745">
        <v>313.55</v>
      </c>
      <c r="C19" s="708">
        <v>313.55</v>
      </c>
      <c r="D19" s="737">
        <f t="shared" si="1"/>
        <v>0</v>
      </c>
      <c r="E19" s="1"/>
    </row>
    <row r="20" spans="1:8" ht="31.5" x14ac:dyDescent="0.25">
      <c r="A20" s="746" t="s">
        <v>1079</v>
      </c>
      <c r="B20" s="708">
        <v>313.55</v>
      </c>
      <c r="C20" s="708">
        <v>313.55</v>
      </c>
      <c r="D20" s="737">
        <f t="shared" si="1"/>
        <v>0</v>
      </c>
      <c r="E20" s="1"/>
    </row>
    <row r="21" spans="1:8" ht="31.5" x14ac:dyDescent="0.25">
      <c r="A21" s="515" t="s">
        <v>1080</v>
      </c>
      <c r="B21" s="708">
        <v>4497</v>
      </c>
      <c r="C21" s="516">
        <v>4497</v>
      </c>
      <c r="D21" s="737">
        <f t="shared" si="1"/>
        <v>0</v>
      </c>
      <c r="E21" s="1"/>
    </row>
    <row r="22" spans="1:8" ht="15.75" x14ac:dyDescent="0.25">
      <c r="A22" s="517" t="s">
        <v>1081</v>
      </c>
      <c r="B22" s="708">
        <v>313.55</v>
      </c>
      <c r="C22" s="708">
        <v>313.55</v>
      </c>
      <c r="D22" s="737">
        <f t="shared" si="1"/>
        <v>0</v>
      </c>
      <c r="E22" s="1"/>
    </row>
    <row r="23" spans="1:8" ht="15.75" x14ac:dyDescent="0.25">
      <c r="A23" s="687" t="s">
        <v>1082</v>
      </c>
      <c r="B23" s="708">
        <v>512.27</v>
      </c>
      <c r="C23" s="736">
        <v>530</v>
      </c>
      <c r="D23" s="737">
        <f t="shared" si="1"/>
        <v>3.4610654537646203E-2</v>
      </c>
      <c r="E23" s="1"/>
    </row>
    <row r="24" spans="1:8" ht="31.5" x14ac:dyDescent="0.25">
      <c r="A24" s="746" t="s">
        <v>1083</v>
      </c>
      <c r="B24" s="708">
        <v>512.27</v>
      </c>
      <c r="C24" s="736">
        <v>530</v>
      </c>
      <c r="D24" s="737">
        <f t="shared" si="1"/>
        <v>3.4610654537646203E-2</v>
      </c>
      <c r="E24" s="1"/>
    </row>
    <row r="25" spans="1:8" ht="15.75" x14ac:dyDescent="0.25">
      <c r="A25" s="1"/>
      <c r="B25" s="1"/>
      <c r="C25" s="1"/>
      <c r="D25" s="1"/>
      <c r="E25" s="1"/>
    </row>
    <row r="26" spans="1:8" ht="15.75" x14ac:dyDescent="0.25">
      <c r="A26" s="45"/>
      <c r="B26" s="735" t="s">
        <v>57</v>
      </c>
      <c r="C26" s="895" t="s">
        <v>58</v>
      </c>
      <c r="D26" s="895"/>
      <c r="E26" s="1"/>
    </row>
    <row r="27" spans="1:8" ht="78.75" x14ac:dyDescent="0.25">
      <c r="A27" s="511" t="s">
        <v>1072</v>
      </c>
      <c r="B27" s="512" t="s">
        <v>60</v>
      </c>
      <c r="C27" s="512" t="s">
        <v>60</v>
      </c>
      <c r="D27" s="512" t="s">
        <v>61</v>
      </c>
      <c r="E27" s="1"/>
    </row>
    <row r="28" spans="1:8" ht="15.75" x14ac:dyDescent="0.2">
      <c r="A28" s="570" t="s">
        <v>76</v>
      </c>
      <c r="B28" s="747">
        <v>211.45</v>
      </c>
      <c r="C28" s="747">
        <v>211.45</v>
      </c>
      <c r="D28" s="741">
        <f t="shared" ref="D28:D38" si="2">(C28-B28)/B28</f>
        <v>0</v>
      </c>
    </row>
    <row r="29" spans="1:8" ht="31.5" x14ac:dyDescent="0.2">
      <c r="A29" s="570" t="s">
        <v>77</v>
      </c>
      <c r="B29" s="747">
        <v>348.55</v>
      </c>
      <c r="C29" s="747">
        <v>348.55</v>
      </c>
      <c r="D29" s="741">
        <f t="shared" si="2"/>
        <v>0</v>
      </c>
    </row>
    <row r="30" spans="1:8" ht="15.75" x14ac:dyDescent="0.2">
      <c r="A30" s="570" t="s">
        <v>78</v>
      </c>
      <c r="B30" s="747">
        <v>329.05</v>
      </c>
      <c r="C30" s="747">
        <v>329.05</v>
      </c>
      <c r="D30" s="741">
        <f t="shared" si="2"/>
        <v>0</v>
      </c>
    </row>
    <row r="31" spans="1:8" ht="15.75" x14ac:dyDescent="0.2">
      <c r="A31" s="570" t="s">
        <v>79</v>
      </c>
      <c r="B31" s="747">
        <v>328.55</v>
      </c>
      <c r="C31" s="747">
        <v>328.55</v>
      </c>
      <c r="D31" s="741">
        <f t="shared" si="2"/>
        <v>0</v>
      </c>
    </row>
    <row r="32" spans="1:8" ht="31.5" x14ac:dyDescent="0.2">
      <c r="A32" s="570" t="s">
        <v>80</v>
      </c>
      <c r="B32" s="747">
        <v>334.25</v>
      </c>
      <c r="C32" s="747">
        <v>334.25</v>
      </c>
      <c r="D32" s="741">
        <f t="shared" si="2"/>
        <v>0</v>
      </c>
    </row>
    <row r="33" spans="1:5" ht="15.75" x14ac:dyDescent="0.2">
      <c r="A33" s="570" t="s">
        <v>81</v>
      </c>
      <c r="B33" s="747">
        <v>338.55</v>
      </c>
      <c r="C33" s="747">
        <v>338.55</v>
      </c>
      <c r="D33" s="741">
        <f t="shared" si="2"/>
        <v>0</v>
      </c>
    </row>
    <row r="34" spans="1:5" ht="15.75" x14ac:dyDescent="0.2">
      <c r="A34" s="570" t="s">
        <v>82</v>
      </c>
      <c r="B34" s="747">
        <v>349.75</v>
      </c>
      <c r="C34" s="747">
        <v>349.75</v>
      </c>
      <c r="D34" s="741">
        <f t="shared" si="2"/>
        <v>0</v>
      </c>
    </row>
    <row r="35" spans="1:5" ht="31.5" x14ac:dyDescent="0.2">
      <c r="A35" s="570" t="s">
        <v>83</v>
      </c>
      <c r="B35" s="747">
        <v>349.75</v>
      </c>
      <c r="C35" s="747">
        <v>349.75</v>
      </c>
      <c r="D35" s="741">
        <f t="shared" ref="D35" si="3">(C35-B35)/B35</f>
        <v>0</v>
      </c>
      <c r="E35" s="239"/>
    </row>
    <row r="36" spans="1:5" ht="47.25" x14ac:dyDescent="0.2">
      <c r="A36" s="570" t="s">
        <v>84</v>
      </c>
      <c r="B36" s="747">
        <v>328</v>
      </c>
      <c r="C36" s="747">
        <v>328</v>
      </c>
      <c r="D36" s="741">
        <f t="shared" si="2"/>
        <v>0</v>
      </c>
    </row>
    <row r="37" spans="1:5" ht="47.25" x14ac:dyDescent="0.2">
      <c r="A37" s="570" t="s">
        <v>85</v>
      </c>
      <c r="B37" s="747">
        <v>329.05</v>
      </c>
      <c r="C37" s="747">
        <v>329.05</v>
      </c>
      <c r="D37" s="741">
        <f t="shared" si="2"/>
        <v>0</v>
      </c>
    </row>
    <row r="38" spans="1:5" ht="31.5" x14ac:dyDescent="0.2">
      <c r="A38" s="570" t="s">
        <v>86</v>
      </c>
      <c r="B38" s="747">
        <v>348.55</v>
      </c>
      <c r="C38" s="747">
        <v>348.55</v>
      </c>
      <c r="D38" s="741">
        <f t="shared" si="2"/>
        <v>0</v>
      </c>
    </row>
    <row r="40" spans="1:5" ht="15.75" x14ac:dyDescent="0.25">
      <c r="A40" s="45"/>
      <c r="B40" s="735" t="s">
        <v>57</v>
      </c>
      <c r="C40" s="895" t="s">
        <v>58</v>
      </c>
      <c r="D40" s="895"/>
    </row>
    <row r="41" spans="1:5" ht="78.75" x14ac:dyDescent="0.25">
      <c r="A41" s="511" t="s">
        <v>1073</v>
      </c>
      <c r="B41" s="512" t="s">
        <v>60</v>
      </c>
      <c r="C41" s="732" t="s">
        <v>60</v>
      </c>
      <c r="D41" s="732" t="s">
        <v>61</v>
      </c>
    </row>
    <row r="42" spans="1:5" ht="30" customHeight="1" x14ac:dyDescent="0.2">
      <c r="A42" s="570" t="s">
        <v>1084</v>
      </c>
      <c r="B42" s="748">
        <v>329.05</v>
      </c>
      <c r="C42" s="748">
        <v>329.05</v>
      </c>
      <c r="D42" s="749">
        <f t="shared" ref="D42:D57" si="4">+(C42-B42)/B42</f>
        <v>0</v>
      </c>
    </row>
    <row r="43" spans="1:5" ht="30" customHeight="1" x14ac:dyDescent="0.2">
      <c r="A43" s="570" t="s">
        <v>1085</v>
      </c>
      <c r="B43" s="748">
        <v>329.05</v>
      </c>
      <c r="C43" s="748">
        <v>329.05</v>
      </c>
      <c r="D43" s="749">
        <f t="shared" si="4"/>
        <v>0</v>
      </c>
    </row>
    <row r="44" spans="1:5" ht="31.5" x14ac:dyDescent="0.2">
      <c r="A44" s="570" t="s">
        <v>407</v>
      </c>
      <c r="B44" s="748">
        <v>318.7</v>
      </c>
      <c r="C44" s="748">
        <v>318.7</v>
      </c>
      <c r="D44" s="749">
        <f t="shared" si="4"/>
        <v>0</v>
      </c>
    </row>
    <row r="45" spans="1:5" ht="31.5" x14ac:dyDescent="0.2">
      <c r="A45" s="570" t="s">
        <v>408</v>
      </c>
      <c r="B45" s="748">
        <v>318.7</v>
      </c>
      <c r="C45" s="748">
        <v>318.7</v>
      </c>
      <c r="D45" s="749">
        <f t="shared" si="4"/>
        <v>0</v>
      </c>
    </row>
    <row r="46" spans="1:5" ht="31.5" x14ac:dyDescent="0.2">
      <c r="A46" s="570" t="s">
        <v>409</v>
      </c>
      <c r="B46" s="748">
        <v>318.7</v>
      </c>
      <c r="C46" s="748">
        <v>318.7</v>
      </c>
      <c r="D46" s="749">
        <f t="shared" si="4"/>
        <v>0</v>
      </c>
    </row>
    <row r="47" spans="1:5" ht="31.5" x14ac:dyDescent="0.2">
      <c r="A47" s="570" t="s">
        <v>410</v>
      </c>
      <c r="B47" s="748">
        <v>329.05</v>
      </c>
      <c r="C47" s="748">
        <v>329.05</v>
      </c>
      <c r="D47" s="749">
        <f t="shared" si="4"/>
        <v>0</v>
      </c>
    </row>
    <row r="48" spans="1:5" ht="31.5" x14ac:dyDescent="0.2">
      <c r="A48" s="570" t="s">
        <v>411</v>
      </c>
      <c r="B48" s="748">
        <v>318.7</v>
      </c>
      <c r="C48" s="748">
        <v>318.7</v>
      </c>
      <c r="D48" s="749">
        <f t="shared" si="4"/>
        <v>0</v>
      </c>
    </row>
    <row r="49" spans="1:4" ht="31.5" x14ac:dyDescent="0.2">
      <c r="A49" s="570" t="s">
        <v>412</v>
      </c>
      <c r="B49" s="748">
        <v>318.7</v>
      </c>
      <c r="C49" s="748">
        <v>318.7</v>
      </c>
      <c r="D49" s="749">
        <f t="shared" si="4"/>
        <v>0</v>
      </c>
    </row>
    <row r="50" spans="1:4" ht="31.5" x14ac:dyDescent="0.2">
      <c r="A50" s="570" t="s">
        <v>413</v>
      </c>
      <c r="B50" s="748">
        <v>329.05</v>
      </c>
      <c r="C50" s="748">
        <v>329.05</v>
      </c>
      <c r="D50" s="749">
        <f t="shared" si="4"/>
        <v>0</v>
      </c>
    </row>
    <row r="51" spans="1:4" ht="31.5" x14ac:dyDescent="0.2">
      <c r="A51" s="570" t="s">
        <v>414</v>
      </c>
      <c r="B51" s="748">
        <v>329.05</v>
      </c>
      <c r="C51" s="748">
        <v>329.05</v>
      </c>
      <c r="D51" s="749">
        <f t="shared" si="4"/>
        <v>0</v>
      </c>
    </row>
    <row r="52" spans="1:4" ht="47.25" x14ac:dyDescent="0.2">
      <c r="A52" s="570" t="s">
        <v>415</v>
      </c>
      <c r="B52" s="748">
        <v>329.05</v>
      </c>
      <c r="C52" s="748">
        <v>329.05</v>
      </c>
      <c r="D52" s="749">
        <f t="shared" si="4"/>
        <v>0</v>
      </c>
    </row>
    <row r="53" spans="1:4" ht="31.5" x14ac:dyDescent="0.2">
      <c r="A53" s="570" t="s">
        <v>416</v>
      </c>
      <c r="B53" s="748">
        <v>323.89999999999998</v>
      </c>
      <c r="C53" s="748">
        <v>323.89999999999998</v>
      </c>
      <c r="D53" s="749">
        <f t="shared" si="4"/>
        <v>0</v>
      </c>
    </row>
    <row r="54" spans="1:4" ht="15.75" x14ac:dyDescent="0.2">
      <c r="A54" s="540" t="s">
        <v>417</v>
      </c>
      <c r="B54" s="748">
        <v>318.7</v>
      </c>
      <c r="C54" s="748">
        <v>318.7</v>
      </c>
      <c r="D54" s="749">
        <f t="shared" si="4"/>
        <v>0</v>
      </c>
    </row>
    <row r="55" spans="1:4" ht="15.75" x14ac:dyDescent="0.2">
      <c r="A55" s="540" t="s">
        <v>418</v>
      </c>
      <c r="B55" s="748">
        <v>318.7</v>
      </c>
      <c r="C55" s="748">
        <v>318.7</v>
      </c>
      <c r="D55" s="749">
        <f t="shared" si="4"/>
        <v>0</v>
      </c>
    </row>
    <row r="56" spans="1:4" ht="15.75" x14ac:dyDescent="0.2">
      <c r="A56" s="540" t="s">
        <v>419</v>
      </c>
      <c r="B56" s="748">
        <v>318.7</v>
      </c>
      <c r="C56" s="748">
        <v>318.7</v>
      </c>
      <c r="D56" s="749">
        <f t="shared" si="4"/>
        <v>0</v>
      </c>
    </row>
    <row r="57" spans="1:4" ht="15.75" x14ac:dyDescent="0.2">
      <c r="A57" s="540" t="s">
        <v>420</v>
      </c>
      <c r="B57" s="748">
        <v>318.7</v>
      </c>
      <c r="C57" s="748">
        <v>318.7</v>
      </c>
      <c r="D57" s="749">
        <f t="shared" si="4"/>
        <v>0</v>
      </c>
    </row>
    <row r="59" spans="1:4" ht="15.75" x14ac:dyDescent="0.25">
      <c r="A59" s="45"/>
      <c r="B59" s="735" t="s">
        <v>57</v>
      </c>
      <c r="C59" s="895" t="s">
        <v>58</v>
      </c>
      <c r="D59" s="895"/>
    </row>
    <row r="60" spans="1:4" ht="78.75" x14ac:dyDescent="0.25">
      <c r="A60" s="511" t="s">
        <v>1086</v>
      </c>
      <c r="B60" s="512" t="s">
        <v>60</v>
      </c>
      <c r="C60" s="512" t="s">
        <v>60</v>
      </c>
      <c r="D60" s="512" t="s">
        <v>61</v>
      </c>
    </row>
    <row r="61" spans="1:4" ht="15.75" x14ac:dyDescent="0.25">
      <c r="A61" s="701" t="s">
        <v>913</v>
      </c>
      <c r="B61" s="702">
        <v>527.82000000000005</v>
      </c>
      <c r="C61" s="750">
        <v>546.29</v>
      </c>
      <c r="D61" s="741">
        <f t="shared" ref="D61:D66" si="5">(C61-B61)/B61</f>
        <v>3.4992990034481287E-2</v>
      </c>
    </row>
    <row r="62" spans="1:4" ht="15.75" x14ac:dyDescent="0.25">
      <c r="A62" s="701" t="s">
        <v>79</v>
      </c>
      <c r="B62" s="702">
        <v>527.27</v>
      </c>
      <c r="C62" s="750">
        <v>545.72</v>
      </c>
      <c r="D62" s="741">
        <f t="shared" si="5"/>
        <v>3.4991560301174056E-2</v>
      </c>
    </row>
    <row r="63" spans="1:4" ht="15.75" x14ac:dyDescent="0.25">
      <c r="A63" s="701" t="s">
        <v>914</v>
      </c>
      <c r="B63" s="702">
        <v>648.27</v>
      </c>
      <c r="C63" s="750">
        <v>670.96</v>
      </c>
      <c r="D63" s="741">
        <f t="shared" si="5"/>
        <v>3.5000848411927216E-2</v>
      </c>
    </row>
    <row r="64" spans="1:4" ht="31.5" x14ac:dyDescent="0.25">
      <c r="A64" s="701" t="s">
        <v>915</v>
      </c>
      <c r="B64" s="702">
        <v>648.27</v>
      </c>
      <c r="C64" s="750">
        <v>670.96</v>
      </c>
      <c r="D64" s="741">
        <f t="shared" si="5"/>
        <v>3.5000848411927216E-2</v>
      </c>
    </row>
    <row r="65" spans="1:4" ht="15.75" x14ac:dyDescent="0.25">
      <c r="A65" s="701" t="s">
        <v>916</v>
      </c>
      <c r="B65" s="702">
        <v>538.15</v>
      </c>
      <c r="C65" s="750">
        <v>556.98</v>
      </c>
      <c r="D65" s="741">
        <f t="shared" si="5"/>
        <v>3.4990244355662996E-2</v>
      </c>
    </row>
    <row r="66" spans="1:4" ht="47.25" x14ac:dyDescent="0.25">
      <c r="A66" s="701" t="s">
        <v>917</v>
      </c>
      <c r="B66" s="702">
        <v>526.77</v>
      </c>
      <c r="C66" s="750">
        <v>545.21</v>
      </c>
      <c r="D66" s="741">
        <f t="shared" si="5"/>
        <v>3.5005790003227323E-2</v>
      </c>
    </row>
    <row r="67" spans="1:4" ht="15.75" x14ac:dyDescent="0.25">
      <c r="B67" t="s">
        <v>1087</v>
      </c>
      <c r="C67" s="750" t="s">
        <v>1087</v>
      </c>
      <c r="D67" s="309"/>
    </row>
    <row r="68" spans="1:4" ht="30" customHeight="1" x14ac:dyDescent="0.25">
      <c r="A68" s="570" t="s">
        <v>1088</v>
      </c>
      <c r="B68" s="748">
        <v>527.82000000000005</v>
      </c>
      <c r="C68" s="750">
        <v>546.29</v>
      </c>
      <c r="D68" s="704">
        <f t="shared" ref="D68:D76" si="6">+(C68-B68)/B68</f>
        <v>3.4992990034481287E-2</v>
      </c>
    </row>
    <row r="69" spans="1:4" ht="30" customHeight="1" x14ac:dyDescent="0.25">
      <c r="A69" s="570" t="s">
        <v>1089</v>
      </c>
      <c r="B69" s="748">
        <v>527.82000000000005</v>
      </c>
      <c r="C69" s="750">
        <v>546.29</v>
      </c>
      <c r="D69" s="704">
        <f t="shared" si="6"/>
        <v>3.4992990034481287E-2</v>
      </c>
    </row>
    <row r="70" spans="1:4" ht="31.5" x14ac:dyDescent="0.25">
      <c r="A70" s="570" t="s">
        <v>1011</v>
      </c>
      <c r="B70" s="748">
        <v>527.82000000000005</v>
      </c>
      <c r="C70" s="750">
        <v>546.29</v>
      </c>
      <c r="D70" s="704">
        <f t="shared" si="6"/>
        <v>3.4992990034481287E-2</v>
      </c>
    </row>
    <row r="71" spans="1:4" ht="31.5" x14ac:dyDescent="0.25">
      <c r="A71" s="570" t="s">
        <v>1012</v>
      </c>
      <c r="B71" s="748">
        <v>527.82000000000005</v>
      </c>
      <c r="C71" s="750">
        <v>546.29</v>
      </c>
      <c r="D71" s="704">
        <f t="shared" si="6"/>
        <v>3.4992990034481287E-2</v>
      </c>
    </row>
    <row r="72" spans="1:4" ht="31.5" x14ac:dyDescent="0.25">
      <c r="A72" s="570" t="s">
        <v>1013</v>
      </c>
      <c r="B72" s="748">
        <v>517.47</v>
      </c>
      <c r="C72" s="750">
        <v>535.58000000000004</v>
      </c>
      <c r="D72" s="704">
        <f t="shared" si="6"/>
        <v>3.4997197905192595E-2</v>
      </c>
    </row>
    <row r="73" spans="1:4" ht="31.5" x14ac:dyDescent="0.25">
      <c r="A73" s="570" t="s">
        <v>1014</v>
      </c>
      <c r="B73" s="748">
        <v>517.47</v>
      </c>
      <c r="C73" s="750">
        <v>535.58000000000004</v>
      </c>
      <c r="D73" s="704">
        <f t="shared" si="6"/>
        <v>3.4997197905192595E-2</v>
      </c>
    </row>
    <row r="74" spans="1:4" ht="31.5" x14ac:dyDescent="0.25">
      <c r="A74" s="570" t="s">
        <v>1015</v>
      </c>
      <c r="B74" s="748">
        <v>527.82000000000005</v>
      </c>
      <c r="C74" s="750">
        <v>546.29</v>
      </c>
      <c r="D74" s="704">
        <f t="shared" si="6"/>
        <v>3.4992990034481287E-2</v>
      </c>
    </row>
    <row r="75" spans="1:4" ht="47.25" x14ac:dyDescent="0.25">
      <c r="A75" s="570" t="s">
        <v>1016</v>
      </c>
      <c r="B75" s="748">
        <v>527.82000000000005</v>
      </c>
      <c r="C75" s="750">
        <v>546.29</v>
      </c>
      <c r="D75" s="704">
        <f t="shared" si="6"/>
        <v>3.4992990034481287E-2</v>
      </c>
    </row>
    <row r="76" spans="1:4" ht="31.5" x14ac:dyDescent="0.25">
      <c r="A76" s="570" t="s">
        <v>1017</v>
      </c>
      <c r="B76" s="748">
        <v>522.62</v>
      </c>
      <c r="C76" s="750">
        <v>540.91</v>
      </c>
      <c r="D76" s="704">
        <f t="shared" si="6"/>
        <v>3.4996747158547246E-2</v>
      </c>
    </row>
  </sheetData>
  <sortState xmlns:xlrd2="http://schemas.microsoft.com/office/spreadsheetml/2017/richdata2" ref="A61:H66">
    <sortCondition ref="A61"/>
  </sortState>
  <mergeCells count="3">
    <mergeCell ref="C26:D26"/>
    <mergeCell ref="C40:D40"/>
    <mergeCell ref="C59:D59"/>
  </mergeCells>
  <hyperlinks>
    <hyperlink ref="B3" r:id="rId1" xr:uid="{0EBD561D-D79E-4152-933C-C8B450FC093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-0.249977111117893"/>
  </sheetPr>
  <dimension ref="A1:H32"/>
  <sheetViews>
    <sheetView topLeftCell="A2" workbookViewId="0">
      <selection activeCell="A4" sqref="A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28</v>
      </c>
    </row>
    <row r="2" spans="1:8" x14ac:dyDescent="0.25">
      <c r="A2" s="1" t="s">
        <v>1052</v>
      </c>
      <c r="B2" s="1" t="s">
        <v>1074</v>
      </c>
    </row>
    <row r="3" spans="1:8" x14ac:dyDescent="0.25">
      <c r="A3" s="1" t="s">
        <v>1054</v>
      </c>
      <c r="B3" s="157" t="s">
        <v>1075</v>
      </c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1076</v>
      </c>
    </row>
    <row r="6" spans="1:8" x14ac:dyDescent="0.25">
      <c r="A6" s="687" t="s">
        <v>1062</v>
      </c>
      <c r="B6" s="687">
        <v>15</v>
      </c>
      <c r="C6" s="733"/>
      <c r="D6" s="733"/>
      <c r="E6" s="724"/>
    </row>
    <row r="7" spans="1:8" x14ac:dyDescent="0.25">
      <c r="A7" s="687" t="s">
        <v>1063</v>
      </c>
      <c r="B7" s="687">
        <v>15</v>
      </c>
      <c r="C7" s="733">
        <v>9.5500000000000007</v>
      </c>
      <c r="D7" s="733">
        <v>9.85</v>
      </c>
      <c r="E7" s="724">
        <f t="shared" ref="E7:E13" si="0">+(D7-C7)/C7</f>
        <v>3.1413612565444914E-2</v>
      </c>
    </row>
    <row r="8" spans="1:8" x14ac:dyDescent="0.25">
      <c r="A8" s="687" t="s">
        <v>1064</v>
      </c>
      <c r="B8" s="687">
        <v>15</v>
      </c>
      <c r="C8" s="733"/>
      <c r="D8" s="733"/>
      <c r="E8" s="724"/>
    </row>
    <row r="9" spans="1:8" x14ac:dyDescent="0.25">
      <c r="A9" s="687" t="s">
        <v>1065</v>
      </c>
      <c r="B9" s="687">
        <v>15</v>
      </c>
      <c r="C9" s="733"/>
      <c r="D9" s="733"/>
      <c r="E9" s="724"/>
    </row>
    <row r="10" spans="1:8" x14ac:dyDescent="0.25">
      <c r="A10" s="687" t="s">
        <v>1066</v>
      </c>
      <c r="B10" s="687">
        <v>15</v>
      </c>
      <c r="C10" s="733">
        <v>1.45</v>
      </c>
      <c r="D10" s="733">
        <v>1.49</v>
      </c>
      <c r="E10" s="724">
        <f t="shared" si="0"/>
        <v>2.7586206896551748E-2</v>
      </c>
    </row>
    <row r="11" spans="1:8" x14ac:dyDescent="0.25">
      <c r="A11" s="687" t="s">
        <v>1028</v>
      </c>
      <c r="B11" s="687">
        <v>15</v>
      </c>
      <c r="C11" s="733"/>
      <c r="D11" s="733"/>
      <c r="E11" s="724"/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340.5</v>
      </c>
      <c r="D13" s="733">
        <f>+((D12*B12)+(D11*B11)+(D10*B10)+(D9*B9)+(D8*B8)+(D7*B7)+(D6*B6))*2</f>
        <v>350.7</v>
      </c>
      <c r="E13" s="724">
        <f t="shared" si="0"/>
        <v>2.9955947136563844E-2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196.55</v>
      </c>
      <c r="C16" s="723">
        <v>196.55</v>
      </c>
      <c r="D16" s="724">
        <f>(C16-B16)/B16</f>
        <v>0</v>
      </c>
    </row>
    <row r="17" spans="1:4" x14ac:dyDescent="0.25">
      <c r="A17" s="687" t="s">
        <v>1070</v>
      </c>
      <c r="B17" s="723">
        <v>196.55</v>
      </c>
      <c r="C17" s="723">
        <v>196.55</v>
      </c>
      <c r="D17" s="724">
        <f>(C17-B17)/B17</f>
        <v>0</v>
      </c>
    </row>
    <row r="18" spans="1:4" x14ac:dyDescent="0.25">
      <c r="A18" s="687" t="s">
        <v>1071</v>
      </c>
      <c r="B18" s="723">
        <v>211.55</v>
      </c>
      <c r="C18" s="723">
        <v>211.55</v>
      </c>
      <c r="D18" s="724">
        <f>(C18-B18)/B18</f>
        <v>0</v>
      </c>
    </row>
    <row r="20" spans="1:4" x14ac:dyDescent="0.25">
      <c r="A20" s="45"/>
      <c r="B20" s="735" t="s">
        <v>57</v>
      </c>
      <c r="C20" s="895" t="s">
        <v>58</v>
      </c>
      <c r="D20" s="895"/>
    </row>
    <row r="21" spans="1:4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4" x14ac:dyDescent="0.25">
      <c r="A22" s="701" t="s">
        <v>76</v>
      </c>
      <c r="B22" s="706">
        <v>211.45</v>
      </c>
      <c r="C22" s="702">
        <v>211.45</v>
      </c>
      <c r="D22" s="741">
        <f t="shared" ref="D22:D29" si="1">(C22-B22)/B22</f>
        <v>0</v>
      </c>
    </row>
    <row r="23" spans="1:4" ht="31.5" x14ac:dyDescent="0.25">
      <c r="A23" s="701" t="s">
        <v>305</v>
      </c>
      <c r="B23" s="706">
        <v>208.95</v>
      </c>
      <c r="C23" s="702">
        <v>208.95</v>
      </c>
      <c r="D23" s="741">
        <f t="shared" si="1"/>
        <v>0</v>
      </c>
    </row>
    <row r="24" spans="1:4" x14ac:dyDescent="0.25">
      <c r="A24" s="701" t="s">
        <v>306</v>
      </c>
      <c r="B24" s="706">
        <v>208.95</v>
      </c>
      <c r="C24" s="702">
        <v>208.95</v>
      </c>
      <c r="D24" s="741">
        <f t="shared" si="1"/>
        <v>0</v>
      </c>
    </row>
    <row r="25" spans="1:4" x14ac:dyDescent="0.25">
      <c r="A25" s="701" t="s">
        <v>92</v>
      </c>
      <c r="B25" s="706">
        <v>208.95</v>
      </c>
      <c r="C25" s="702">
        <v>208.95</v>
      </c>
      <c r="D25" s="741">
        <f t="shared" si="1"/>
        <v>0</v>
      </c>
    </row>
    <row r="26" spans="1:4" x14ac:dyDescent="0.25">
      <c r="A26" s="701" t="s">
        <v>307</v>
      </c>
      <c r="B26" s="706">
        <v>213.3</v>
      </c>
      <c r="C26" s="702">
        <v>213.3</v>
      </c>
      <c r="D26" s="741">
        <f t="shared" si="1"/>
        <v>0</v>
      </c>
    </row>
    <row r="27" spans="1:4" x14ac:dyDescent="0.25">
      <c r="A27" s="701" t="s">
        <v>308</v>
      </c>
      <c r="B27" s="706">
        <v>204.55</v>
      </c>
      <c r="C27" s="702">
        <v>204.55</v>
      </c>
      <c r="D27" s="741">
        <f t="shared" si="1"/>
        <v>0</v>
      </c>
    </row>
    <row r="28" spans="1:4" x14ac:dyDescent="0.25">
      <c r="A28" s="701" t="s">
        <v>69</v>
      </c>
      <c r="B28" s="706">
        <v>208.95</v>
      </c>
      <c r="C28" s="702">
        <v>208.95</v>
      </c>
      <c r="D28" s="741">
        <f t="shared" si="1"/>
        <v>0</v>
      </c>
    </row>
    <row r="29" spans="1:4" x14ac:dyDescent="0.25">
      <c r="A29" s="701" t="s">
        <v>75</v>
      </c>
      <c r="B29" s="706">
        <v>209.05</v>
      </c>
      <c r="C29" s="702">
        <v>208.95</v>
      </c>
      <c r="D29" s="741">
        <f t="shared" si="1"/>
        <v>-4.7835446065545433E-4</v>
      </c>
    </row>
    <row r="30" spans="1:4" x14ac:dyDescent="0.25">
      <c r="C30" s="2"/>
      <c r="D30" s="186"/>
    </row>
    <row r="31" spans="1:4" x14ac:dyDescent="0.25">
      <c r="A31" s="511" t="s">
        <v>1073</v>
      </c>
      <c r="C31" s="2"/>
      <c r="D31" s="186"/>
    </row>
    <row r="32" spans="1:4" ht="31.5" x14ac:dyDescent="0.25">
      <c r="A32" s="701" t="s">
        <v>636</v>
      </c>
      <c r="B32" s="751">
        <v>208.95</v>
      </c>
      <c r="C32" s="702">
        <v>208.95</v>
      </c>
      <c r="D32" s="741">
        <f>(C32-B32)/B32</f>
        <v>0</v>
      </c>
    </row>
  </sheetData>
  <mergeCells count="1">
    <mergeCell ref="C20:D20"/>
  </mergeCells>
  <hyperlinks>
    <hyperlink ref="B3" r:id="rId1" xr:uid="{16A3A415-34CB-4AFB-A4C5-A2FD2E7C546E}"/>
  </hyperlinks>
  <pageMargins left="0.7" right="0.7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-0.249977111117893"/>
  </sheetPr>
  <dimension ref="A1:I90"/>
  <sheetViews>
    <sheetView workbookViewId="0">
      <selection activeCell="A4" sqref="A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9" ht="24.75" customHeight="1" x14ac:dyDescent="0.35">
      <c r="A1" s="61" t="s">
        <v>1051</v>
      </c>
      <c r="B1" s="53" t="s">
        <v>13</v>
      </c>
    </row>
    <row r="2" spans="1:9" x14ac:dyDescent="0.25">
      <c r="A2" s="1" t="s">
        <v>1052</v>
      </c>
      <c r="B2" s="1" t="s">
        <v>1090</v>
      </c>
    </row>
    <row r="3" spans="1:9" x14ac:dyDescent="0.25">
      <c r="A3" s="1" t="s">
        <v>1054</v>
      </c>
      <c r="B3" s="157" t="s">
        <v>1091</v>
      </c>
    </row>
    <row r="5" spans="1:9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1076</v>
      </c>
    </row>
    <row r="6" spans="1:9" x14ac:dyDescent="0.25">
      <c r="A6" s="687" t="s">
        <v>1062</v>
      </c>
      <c r="B6" s="687"/>
      <c r="C6" s="733">
        <v>0</v>
      </c>
      <c r="D6" s="733">
        <v>0</v>
      </c>
      <c r="E6" s="724"/>
      <c r="G6" s="1" t="s">
        <v>1092</v>
      </c>
    </row>
    <row r="7" spans="1:9" x14ac:dyDescent="0.25">
      <c r="A7" s="687" t="s">
        <v>1063</v>
      </c>
      <c r="B7" s="687">
        <v>15</v>
      </c>
      <c r="C7" s="733">
        <v>11.175149999999999</v>
      </c>
      <c r="D7" s="733">
        <v>11.4</v>
      </c>
      <c r="E7" s="724">
        <f t="shared" ref="E7:E12" si="0">+(D7-C7)/C7</f>
        <v>2.0120535294828417E-2</v>
      </c>
      <c r="I7" s="251"/>
    </row>
    <row r="8" spans="1:9" x14ac:dyDescent="0.25">
      <c r="A8" s="687" t="s">
        <v>1064</v>
      </c>
      <c r="B8" s="723">
        <f>55/D8</f>
        <v>12.304250559284117</v>
      </c>
      <c r="C8" s="733">
        <v>4.3848000000000003</v>
      </c>
      <c r="D8" s="733">
        <v>4.47</v>
      </c>
      <c r="E8" s="724">
        <f t="shared" si="0"/>
        <v>1.943076081007104E-2</v>
      </c>
      <c r="G8" s="40">
        <f>D8*B8</f>
        <v>55</v>
      </c>
      <c r="H8" s="40"/>
      <c r="I8" s="251"/>
    </row>
    <row r="9" spans="1:9" x14ac:dyDescent="0.25">
      <c r="A9" s="687" t="s">
        <v>1065</v>
      </c>
      <c r="B9" s="687">
        <v>15</v>
      </c>
      <c r="C9" s="733">
        <v>2</v>
      </c>
      <c r="D9" s="733">
        <v>2</v>
      </c>
      <c r="E9" s="724">
        <f t="shared" si="0"/>
        <v>0</v>
      </c>
      <c r="I9" s="251"/>
    </row>
    <row r="10" spans="1:9" x14ac:dyDescent="0.25">
      <c r="A10" s="687" t="s">
        <v>1066</v>
      </c>
      <c r="B10" s="687">
        <v>15</v>
      </c>
      <c r="C10" s="733">
        <v>5.7448999999999995</v>
      </c>
      <c r="D10" s="733">
        <v>5.85</v>
      </c>
      <c r="E10" s="724">
        <f t="shared" si="0"/>
        <v>1.8294487284374002E-2</v>
      </c>
      <c r="G10" s="40">
        <f>D10*B10</f>
        <v>87.75</v>
      </c>
      <c r="I10" s="251"/>
    </row>
    <row r="11" spans="1:9" x14ac:dyDescent="0.25">
      <c r="A11" s="687" t="s">
        <v>1028</v>
      </c>
      <c r="B11" s="687">
        <v>15</v>
      </c>
      <c r="C11" s="733">
        <v>2.5</v>
      </c>
      <c r="D11" s="733">
        <v>2.5</v>
      </c>
      <c r="E11" s="724">
        <f t="shared" si="0"/>
        <v>0</v>
      </c>
      <c r="I11" s="251"/>
    </row>
    <row r="12" spans="1:9" hidden="1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  <c r="I12" s="251"/>
    </row>
    <row r="13" spans="1:9" x14ac:dyDescent="0.25">
      <c r="A13" s="687" t="s">
        <v>1068</v>
      </c>
      <c r="B13" s="734"/>
      <c r="C13" s="733">
        <f>+((C12*B12)+(C11*B11)+(C10*B10)+(C9*B9)+(55)+(C7*B7)+(C6*B6))*2</f>
        <v>763.10149999999999</v>
      </c>
      <c r="D13" s="733">
        <f>+((D12*B12)+(D11*B11)+(D10*B10)+(D9*B9)+(55)+(D7*B7)+(D6*B6))*2</f>
        <v>773</v>
      </c>
      <c r="E13" s="724">
        <f>+(D13-C13)/C13</f>
        <v>1.2971406818096954E-2</v>
      </c>
      <c r="H13"/>
      <c r="I13" s="251"/>
    </row>
    <row r="14" spans="1:9" x14ac:dyDescent="0.25">
      <c r="G14" s="40"/>
      <c r="I14" s="251"/>
    </row>
    <row r="15" spans="1:9" x14ac:dyDescent="0.25">
      <c r="A15" s="731" t="s">
        <v>40</v>
      </c>
      <c r="B15" s="731" t="s">
        <v>41</v>
      </c>
      <c r="C15" s="731" t="s">
        <v>42</v>
      </c>
      <c r="D15" s="731" t="s">
        <v>7</v>
      </c>
      <c r="G15" s="40"/>
    </row>
    <row r="16" spans="1:9" x14ac:dyDescent="0.25">
      <c r="A16" s="687" t="s">
        <v>1069</v>
      </c>
      <c r="B16" s="723">
        <v>180.7938</v>
      </c>
      <c r="C16" s="723">
        <v>180.79</v>
      </c>
      <c r="D16" s="724">
        <f>(C16-B16)/B16</f>
        <v>-2.1018419879511688E-5</v>
      </c>
      <c r="E16" s="40"/>
      <c r="G16" s="40"/>
    </row>
    <row r="17" spans="1:7" x14ac:dyDescent="0.25">
      <c r="A17" s="687" t="s">
        <v>1070</v>
      </c>
      <c r="B17" s="723">
        <v>180.7938</v>
      </c>
      <c r="C17" s="723">
        <v>180.79</v>
      </c>
      <c r="D17" s="724">
        <f>(C17-B17)/B17</f>
        <v>-2.1018419879511688E-5</v>
      </c>
    </row>
    <row r="18" spans="1:7" x14ac:dyDescent="0.25">
      <c r="A18" s="687" t="s">
        <v>1071</v>
      </c>
      <c r="B18" s="723">
        <v>210.7938</v>
      </c>
      <c r="C18" s="723">
        <v>210.79</v>
      </c>
      <c r="D18" s="724">
        <f>(C18-B18)/B18</f>
        <v>-1.8027095673651027E-5</v>
      </c>
    </row>
    <row r="20" spans="1:7" x14ac:dyDescent="0.25">
      <c r="A20" s="45"/>
      <c r="B20" s="735" t="s">
        <v>57</v>
      </c>
      <c r="C20" s="895" t="s">
        <v>58</v>
      </c>
      <c r="D20" s="895"/>
    </row>
    <row r="21" spans="1:7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7" x14ac:dyDescent="0.25">
      <c r="A22" s="701" t="s">
        <v>76</v>
      </c>
      <c r="B22" s="706">
        <v>211.45</v>
      </c>
      <c r="C22" s="706">
        <v>211.45</v>
      </c>
      <c r="D22" s="741">
        <f t="shared" ref="D22:D42" si="1">(C22-B22)/B22</f>
        <v>0</v>
      </c>
      <c r="G22" s="188"/>
    </row>
    <row r="23" spans="1:7" x14ac:dyDescent="0.25">
      <c r="A23" s="752" t="s">
        <v>87</v>
      </c>
      <c r="B23" s="706">
        <v>226.5</v>
      </c>
      <c r="C23" s="706">
        <v>226.5</v>
      </c>
      <c r="D23" s="741">
        <f t="shared" si="1"/>
        <v>0</v>
      </c>
      <c r="G23" s="188"/>
    </row>
    <row r="24" spans="1:7" x14ac:dyDescent="0.25">
      <c r="A24" s="752" t="s">
        <v>88</v>
      </c>
      <c r="B24" s="706">
        <v>202.86</v>
      </c>
      <c r="C24" s="706">
        <v>202.86</v>
      </c>
      <c r="D24" s="741">
        <f t="shared" si="1"/>
        <v>0</v>
      </c>
      <c r="G24" s="188"/>
    </row>
    <row r="25" spans="1:7" x14ac:dyDescent="0.25">
      <c r="A25" s="752" t="s">
        <v>89</v>
      </c>
      <c r="B25" s="706">
        <v>186.31</v>
      </c>
      <c r="C25" s="706">
        <v>186.31</v>
      </c>
      <c r="D25" s="741">
        <f t="shared" si="1"/>
        <v>0</v>
      </c>
      <c r="G25" s="188"/>
    </row>
    <row r="26" spans="1:7" x14ac:dyDescent="0.25">
      <c r="A26" s="752" t="s">
        <v>95</v>
      </c>
      <c r="B26" s="706">
        <v>208.38</v>
      </c>
      <c r="C26" s="706">
        <v>208.38</v>
      </c>
      <c r="D26" s="741">
        <f t="shared" si="1"/>
        <v>0</v>
      </c>
      <c r="G26" s="240"/>
    </row>
    <row r="27" spans="1:7" x14ac:dyDescent="0.25">
      <c r="A27" s="752" t="s">
        <v>90</v>
      </c>
      <c r="B27" s="706">
        <v>194.39</v>
      </c>
      <c r="C27" s="706">
        <v>194.39</v>
      </c>
      <c r="D27" s="741">
        <f t="shared" si="1"/>
        <v>0</v>
      </c>
      <c r="G27" s="240"/>
    </row>
    <row r="28" spans="1:7" x14ac:dyDescent="0.25">
      <c r="A28" s="752" t="s">
        <v>91</v>
      </c>
      <c r="B28" s="706">
        <v>199.81</v>
      </c>
      <c r="C28" s="706">
        <v>199.81</v>
      </c>
      <c r="D28" s="741">
        <f t="shared" si="1"/>
        <v>0</v>
      </c>
      <c r="G28" s="240"/>
    </row>
    <row r="29" spans="1:7" x14ac:dyDescent="0.25">
      <c r="A29" s="752" t="s">
        <v>92</v>
      </c>
      <c r="B29" s="706">
        <v>230.45</v>
      </c>
      <c r="C29" s="706">
        <v>230.45</v>
      </c>
      <c r="D29" s="741">
        <f t="shared" si="1"/>
        <v>0</v>
      </c>
      <c r="G29" s="240"/>
    </row>
    <row r="30" spans="1:7" x14ac:dyDescent="0.25">
      <c r="A30" s="752" t="s">
        <v>93</v>
      </c>
      <c r="B30" s="706">
        <v>208.38</v>
      </c>
      <c r="C30" s="706">
        <v>208.38</v>
      </c>
      <c r="D30" s="741">
        <f t="shared" si="1"/>
        <v>0</v>
      </c>
      <c r="G30" s="240"/>
    </row>
    <row r="31" spans="1:7" ht="31.5" x14ac:dyDescent="0.25">
      <c r="A31" s="701" t="s">
        <v>94</v>
      </c>
      <c r="B31" s="706">
        <v>183.38</v>
      </c>
      <c r="C31" s="706">
        <v>183.38</v>
      </c>
      <c r="D31" s="741">
        <f t="shared" si="1"/>
        <v>0</v>
      </c>
      <c r="G31" s="240"/>
    </row>
    <row r="32" spans="1:7" x14ac:dyDescent="0.25">
      <c r="A32" s="752" t="s">
        <v>96</v>
      </c>
      <c r="B32" s="706">
        <v>208.38</v>
      </c>
      <c r="C32" s="706">
        <v>208.38</v>
      </c>
      <c r="D32" s="741">
        <f t="shared" si="1"/>
        <v>0</v>
      </c>
      <c r="G32" s="240"/>
    </row>
    <row r="33" spans="1:7" ht="31.5" x14ac:dyDescent="0.25">
      <c r="A33" s="752" t="s">
        <v>97</v>
      </c>
      <c r="B33" s="706">
        <v>202.86</v>
      </c>
      <c r="C33" s="706">
        <v>202.86</v>
      </c>
      <c r="D33" s="741">
        <f t="shared" si="1"/>
        <v>0</v>
      </c>
      <c r="G33" s="240"/>
    </row>
    <row r="34" spans="1:7" x14ac:dyDescent="0.25">
      <c r="A34" s="752" t="s">
        <v>98</v>
      </c>
      <c r="B34" s="706">
        <v>197.34</v>
      </c>
      <c r="C34" s="706">
        <v>197.34</v>
      </c>
      <c r="D34" s="741">
        <f t="shared" si="1"/>
        <v>0</v>
      </c>
      <c r="G34" s="240"/>
    </row>
    <row r="35" spans="1:7" x14ac:dyDescent="0.25">
      <c r="A35" s="752" t="s">
        <v>99</v>
      </c>
      <c r="B35" s="706">
        <v>202.86</v>
      </c>
      <c r="C35" s="706">
        <v>202.86</v>
      </c>
      <c r="D35" s="741">
        <f t="shared" si="1"/>
        <v>0</v>
      </c>
      <c r="G35" s="240"/>
    </row>
    <row r="36" spans="1:7" x14ac:dyDescent="0.25">
      <c r="A36" s="752" t="s">
        <v>100</v>
      </c>
      <c r="B36" s="706">
        <v>208.38</v>
      </c>
      <c r="C36" s="706">
        <v>208.38</v>
      </c>
      <c r="D36" s="741">
        <f t="shared" si="1"/>
        <v>0</v>
      </c>
      <c r="G36" s="188"/>
    </row>
    <row r="37" spans="1:7" x14ac:dyDescent="0.25">
      <c r="A37" s="752" t="s">
        <v>101</v>
      </c>
      <c r="B37" s="706">
        <v>208.38</v>
      </c>
      <c r="C37" s="706">
        <v>208.38</v>
      </c>
      <c r="D37" s="741">
        <f t="shared" si="1"/>
        <v>0</v>
      </c>
      <c r="G37" s="188"/>
    </row>
    <row r="38" spans="1:7" x14ac:dyDescent="0.25">
      <c r="A38" s="752" t="s">
        <v>102</v>
      </c>
      <c r="B38" s="706">
        <v>191.83</v>
      </c>
      <c r="C38" s="706">
        <v>191.83</v>
      </c>
      <c r="D38" s="741">
        <f t="shared" si="1"/>
        <v>0</v>
      </c>
      <c r="G38" s="188"/>
    </row>
    <row r="39" spans="1:7" x14ac:dyDescent="0.25">
      <c r="A39" s="752" t="s">
        <v>103</v>
      </c>
      <c r="B39" s="706">
        <v>217.68</v>
      </c>
      <c r="C39" s="706">
        <v>217.68</v>
      </c>
      <c r="D39" s="741">
        <f t="shared" si="1"/>
        <v>0</v>
      </c>
      <c r="G39" s="188"/>
    </row>
    <row r="40" spans="1:7" x14ac:dyDescent="0.25">
      <c r="A40" s="752" t="s">
        <v>104</v>
      </c>
      <c r="B40" s="706">
        <v>186.31</v>
      </c>
      <c r="C40" s="706">
        <v>186.31</v>
      </c>
      <c r="D40" s="741">
        <f t="shared" si="1"/>
        <v>0</v>
      </c>
      <c r="G40" s="188"/>
    </row>
    <row r="41" spans="1:7" x14ac:dyDescent="0.25">
      <c r="A41" s="752" t="s">
        <v>105</v>
      </c>
      <c r="B41" s="706">
        <v>224.93</v>
      </c>
      <c r="C41" s="706">
        <v>224.93</v>
      </c>
      <c r="D41" s="741">
        <f t="shared" si="1"/>
        <v>0</v>
      </c>
      <c r="G41" s="188"/>
    </row>
    <row r="42" spans="1:7" x14ac:dyDescent="0.25">
      <c r="A42" s="752" t="s">
        <v>75</v>
      </c>
      <c r="B42" s="706">
        <v>219.41</v>
      </c>
      <c r="C42" s="706">
        <v>219.41</v>
      </c>
      <c r="D42" s="741">
        <f t="shared" si="1"/>
        <v>0</v>
      </c>
      <c r="G42" s="188"/>
    </row>
    <row r="43" spans="1:7" x14ac:dyDescent="0.25">
      <c r="A43" s="107"/>
      <c r="B43" s="312"/>
      <c r="G43" s="188"/>
    </row>
    <row r="44" spans="1:7" x14ac:dyDescent="0.25">
      <c r="A44" s="77"/>
      <c r="B44" s="735" t="s">
        <v>57</v>
      </c>
      <c r="C44" s="895" t="s">
        <v>58</v>
      </c>
      <c r="D44" s="895"/>
      <c r="G44" s="188"/>
    </row>
    <row r="45" spans="1:7" ht="78.75" x14ac:dyDescent="0.25">
      <c r="A45" s="76" t="s">
        <v>1073</v>
      </c>
      <c r="B45" s="732" t="s">
        <v>60</v>
      </c>
      <c r="C45" s="732" t="s">
        <v>60</v>
      </c>
      <c r="D45" s="732" t="s">
        <v>61</v>
      </c>
      <c r="G45" s="188"/>
    </row>
    <row r="46" spans="1:7" ht="31.5" x14ac:dyDescent="0.25">
      <c r="A46" s="701" t="s">
        <v>421</v>
      </c>
      <c r="B46" s="703">
        <v>197.34</v>
      </c>
      <c r="C46" s="707">
        <v>197.34</v>
      </c>
      <c r="D46" s="741">
        <f t="shared" ref="D46:D90" si="2">(C46-B46)/B46</f>
        <v>0</v>
      </c>
      <c r="G46" s="188"/>
    </row>
    <row r="47" spans="1:7" ht="31.5" x14ac:dyDescent="0.25">
      <c r="A47" s="701" t="s">
        <v>422</v>
      </c>
      <c r="B47" s="703">
        <v>197.34</v>
      </c>
      <c r="C47" s="707">
        <v>197.34</v>
      </c>
      <c r="D47" s="741">
        <f t="shared" si="2"/>
        <v>0</v>
      </c>
      <c r="G47" s="188"/>
    </row>
    <row r="48" spans="1:7" ht="31.5" x14ac:dyDescent="0.25">
      <c r="A48" s="701" t="s">
        <v>423</v>
      </c>
      <c r="B48" s="703">
        <v>263.54000000000002</v>
      </c>
      <c r="C48" s="707">
        <v>263.54000000000002</v>
      </c>
      <c r="D48" s="741">
        <f t="shared" si="2"/>
        <v>0</v>
      </c>
      <c r="G48" s="188"/>
    </row>
    <row r="49" spans="1:7" ht="31.5" x14ac:dyDescent="0.25">
      <c r="A49" s="701" t="s">
        <v>424</v>
      </c>
      <c r="B49" s="703">
        <v>199.55</v>
      </c>
      <c r="C49" s="707">
        <v>199.55</v>
      </c>
      <c r="D49" s="741">
        <f t="shared" si="2"/>
        <v>0</v>
      </c>
      <c r="G49" s="188"/>
    </row>
    <row r="50" spans="1:7" ht="31.5" x14ac:dyDescent="0.25">
      <c r="A50" s="701" t="s">
        <v>425</v>
      </c>
      <c r="B50" s="703">
        <v>199.55</v>
      </c>
      <c r="C50" s="707">
        <v>199.55</v>
      </c>
      <c r="D50" s="741">
        <f t="shared" si="2"/>
        <v>0</v>
      </c>
      <c r="G50" s="188"/>
    </row>
    <row r="51" spans="1:7" ht="31.5" x14ac:dyDescent="0.25">
      <c r="A51" s="701" t="s">
        <v>426</v>
      </c>
      <c r="B51" s="703">
        <v>199.55</v>
      </c>
      <c r="C51" s="707">
        <v>199.55</v>
      </c>
      <c r="D51" s="741">
        <f t="shared" si="2"/>
        <v>0</v>
      </c>
      <c r="G51" s="188"/>
    </row>
    <row r="52" spans="1:7" x14ac:dyDescent="0.25">
      <c r="A52" s="701" t="s">
        <v>427</v>
      </c>
      <c r="B52" s="703">
        <v>191.82</v>
      </c>
      <c r="C52" s="707">
        <v>191.82</v>
      </c>
      <c r="D52" s="741">
        <f t="shared" si="2"/>
        <v>0</v>
      </c>
      <c r="G52" s="188"/>
    </row>
    <row r="53" spans="1:7" ht="31.5" x14ac:dyDescent="0.25">
      <c r="A53" s="701" t="s">
        <v>428</v>
      </c>
      <c r="B53" s="703">
        <v>191.82</v>
      </c>
      <c r="C53" s="707">
        <v>191.82</v>
      </c>
      <c r="D53" s="741">
        <f t="shared" si="2"/>
        <v>0</v>
      </c>
      <c r="G53" s="188"/>
    </row>
    <row r="54" spans="1:7" ht="31.5" x14ac:dyDescent="0.25">
      <c r="A54" s="701" t="s">
        <v>429</v>
      </c>
      <c r="B54" s="703">
        <v>191.82</v>
      </c>
      <c r="C54" s="707">
        <v>191.82</v>
      </c>
      <c r="D54" s="741">
        <f t="shared" si="2"/>
        <v>0</v>
      </c>
      <c r="G54" s="188"/>
    </row>
    <row r="55" spans="1:7" ht="31.5" x14ac:dyDescent="0.25">
      <c r="A55" s="701" t="s">
        <v>430</v>
      </c>
      <c r="B55" s="703">
        <v>191.82</v>
      </c>
      <c r="C55" s="707">
        <v>191.82</v>
      </c>
      <c r="D55" s="741">
        <f t="shared" si="2"/>
        <v>0</v>
      </c>
      <c r="G55" s="188"/>
    </row>
    <row r="56" spans="1:7" ht="31.5" x14ac:dyDescent="0.25">
      <c r="A56" s="701" t="s">
        <v>431</v>
      </c>
      <c r="B56" s="703">
        <v>191.82</v>
      </c>
      <c r="C56" s="707">
        <v>191.82</v>
      </c>
      <c r="D56" s="741">
        <f t="shared" si="2"/>
        <v>0</v>
      </c>
      <c r="G56" s="188"/>
    </row>
    <row r="57" spans="1:7" ht="31.5" x14ac:dyDescent="0.25">
      <c r="A57" s="701" t="s">
        <v>432</v>
      </c>
      <c r="B57" s="703">
        <v>191.82</v>
      </c>
      <c r="C57" s="707">
        <v>191.82</v>
      </c>
      <c r="D57" s="741">
        <f t="shared" si="2"/>
        <v>0</v>
      </c>
      <c r="G57" s="188"/>
    </row>
    <row r="58" spans="1:7" ht="31.5" x14ac:dyDescent="0.25">
      <c r="A58" s="701" t="s">
        <v>433</v>
      </c>
      <c r="B58" s="703">
        <v>191.82</v>
      </c>
      <c r="C58" s="707">
        <v>191.82</v>
      </c>
      <c r="D58" s="741">
        <f t="shared" si="2"/>
        <v>0</v>
      </c>
      <c r="G58" s="188"/>
    </row>
    <row r="59" spans="1:7" ht="31.5" x14ac:dyDescent="0.25">
      <c r="A59" s="701" t="s">
        <v>1093</v>
      </c>
      <c r="B59" s="703">
        <v>191.82</v>
      </c>
      <c r="C59" s="707">
        <v>191.82</v>
      </c>
      <c r="D59" s="741">
        <f t="shared" ref="D59" si="3">(C59-B59)/B59</f>
        <v>0</v>
      </c>
      <c r="G59" s="188" t="s">
        <v>1094</v>
      </c>
    </row>
    <row r="60" spans="1:7" ht="31.5" x14ac:dyDescent="0.25">
      <c r="A60" s="713" t="s">
        <v>434</v>
      </c>
      <c r="B60" s="715">
        <v>191.82</v>
      </c>
      <c r="C60" s="753">
        <v>191.82</v>
      </c>
      <c r="D60" s="754">
        <f t="shared" si="2"/>
        <v>0</v>
      </c>
      <c r="G60" s="188" t="s">
        <v>1094</v>
      </c>
    </row>
    <row r="61" spans="1:7" x14ac:dyDescent="0.25">
      <c r="A61" s="701" t="s">
        <v>1095</v>
      </c>
      <c r="B61" s="703">
        <v>180.79</v>
      </c>
      <c r="C61" s="707">
        <v>191.82</v>
      </c>
      <c r="D61" s="741">
        <f t="shared" si="2"/>
        <v>6.101001161568672E-2</v>
      </c>
      <c r="G61" s="188" t="s">
        <v>1096</v>
      </c>
    </row>
    <row r="62" spans="1:7" ht="31.5" x14ac:dyDescent="0.25">
      <c r="A62" s="701" t="s">
        <v>1097</v>
      </c>
      <c r="B62" s="703">
        <v>180.79</v>
      </c>
      <c r="C62" s="707">
        <v>191.82</v>
      </c>
      <c r="D62" s="741">
        <f t="shared" ref="D62" si="4">(C62-B62)/B62</f>
        <v>6.101001161568672E-2</v>
      </c>
      <c r="G62" s="188" t="s">
        <v>1098</v>
      </c>
    </row>
    <row r="63" spans="1:7" x14ac:dyDescent="0.25">
      <c r="A63" s="701" t="s">
        <v>435</v>
      </c>
      <c r="B63" s="703">
        <v>191.82</v>
      </c>
      <c r="C63" s="707">
        <v>191.82</v>
      </c>
      <c r="D63" s="741">
        <f t="shared" si="2"/>
        <v>0</v>
      </c>
      <c r="G63" s="188"/>
    </row>
    <row r="64" spans="1:7" ht="31.5" x14ac:dyDescent="0.25">
      <c r="A64" s="701" t="s">
        <v>436</v>
      </c>
      <c r="B64" s="703">
        <v>191.82</v>
      </c>
      <c r="C64" s="707">
        <v>191.82</v>
      </c>
      <c r="D64" s="741">
        <f t="shared" si="2"/>
        <v>0</v>
      </c>
      <c r="G64" s="188"/>
    </row>
    <row r="65" spans="1:7" ht="31.5" x14ac:dyDescent="0.25">
      <c r="A65" s="701" t="s">
        <v>437</v>
      </c>
      <c r="B65" s="703">
        <v>191.82</v>
      </c>
      <c r="C65" s="707">
        <v>191.82</v>
      </c>
      <c r="D65" s="741">
        <f t="shared" si="2"/>
        <v>0</v>
      </c>
      <c r="G65" s="188"/>
    </row>
    <row r="66" spans="1:7" ht="31.5" x14ac:dyDescent="0.25">
      <c r="A66" s="701" t="s">
        <v>438</v>
      </c>
      <c r="B66" s="703">
        <v>191.82</v>
      </c>
      <c r="C66" s="707">
        <v>191.82</v>
      </c>
      <c r="D66" s="741">
        <f t="shared" si="2"/>
        <v>0</v>
      </c>
      <c r="G66" s="188"/>
    </row>
    <row r="67" spans="1:7" ht="31.5" x14ac:dyDescent="0.25">
      <c r="A67" s="701" t="s">
        <v>439</v>
      </c>
      <c r="B67" s="703">
        <v>191.82</v>
      </c>
      <c r="C67" s="707">
        <v>191.82</v>
      </c>
      <c r="D67" s="741">
        <f t="shared" si="2"/>
        <v>0</v>
      </c>
    </row>
    <row r="68" spans="1:7" ht="31.5" x14ac:dyDescent="0.25">
      <c r="A68" s="701" t="s">
        <v>440</v>
      </c>
      <c r="B68" s="703">
        <v>191.82</v>
      </c>
      <c r="C68" s="707">
        <v>191.82</v>
      </c>
      <c r="D68" s="741">
        <f t="shared" si="2"/>
        <v>0</v>
      </c>
    </row>
    <row r="69" spans="1:7" ht="31.5" x14ac:dyDescent="0.25">
      <c r="A69" s="701" t="s">
        <v>441</v>
      </c>
      <c r="B69" s="703">
        <v>191.82</v>
      </c>
      <c r="C69" s="707">
        <v>191.82</v>
      </c>
      <c r="D69" s="741">
        <f t="shared" si="2"/>
        <v>0</v>
      </c>
    </row>
    <row r="70" spans="1:7" ht="31.5" x14ac:dyDescent="0.25">
      <c r="A70" s="701" t="s">
        <v>442</v>
      </c>
      <c r="B70" s="703">
        <v>191.82</v>
      </c>
      <c r="C70" s="707">
        <v>191.82</v>
      </c>
      <c r="D70" s="741">
        <f t="shared" si="2"/>
        <v>0</v>
      </c>
    </row>
    <row r="71" spans="1:7" ht="31.5" x14ac:dyDescent="0.25">
      <c r="A71" s="701" t="s">
        <v>443</v>
      </c>
      <c r="B71" s="703">
        <v>197.34</v>
      </c>
      <c r="C71" s="707">
        <v>197.34</v>
      </c>
      <c r="D71" s="741">
        <f t="shared" si="2"/>
        <v>0</v>
      </c>
    </row>
    <row r="72" spans="1:7" ht="47.25" x14ac:dyDescent="0.25">
      <c r="A72" s="701" t="s">
        <v>444</v>
      </c>
      <c r="B72" s="703">
        <v>311.87</v>
      </c>
      <c r="C72" s="708">
        <v>311.87</v>
      </c>
      <c r="D72" s="755">
        <f t="shared" si="2"/>
        <v>0</v>
      </c>
    </row>
    <row r="73" spans="1:7" x14ac:dyDescent="0.25">
      <c r="A73" s="701" t="s">
        <v>445</v>
      </c>
      <c r="B73" s="703">
        <v>311.87</v>
      </c>
      <c r="C73" s="708">
        <v>311.87</v>
      </c>
      <c r="D73" s="755">
        <f t="shared" si="2"/>
        <v>0</v>
      </c>
    </row>
    <row r="74" spans="1:7" x14ac:dyDescent="0.25">
      <c r="A74" s="701" t="s">
        <v>446</v>
      </c>
      <c r="B74" s="703">
        <v>311.87</v>
      </c>
      <c r="C74" s="708">
        <v>311.87</v>
      </c>
      <c r="D74" s="755">
        <f t="shared" si="2"/>
        <v>0</v>
      </c>
    </row>
    <row r="75" spans="1:7" ht="31.5" x14ac:dyDescent="0.25">
      <c r="A75" s="701" t="s">
        <v>447</v>
      </c>
      <c r="B75" s="703">
        <v>311.87</v>
      </c>
      <c r="C75" s="708">
        <v>311.87</v>
      </c>
      <c r="D75" s="755">
        <f t="shared" si="2"/>
        <v>0</v>
      </c>
    </row>
    <row r="76" spans="1:7" ht="47.25" x14ac:dyDescent="0.25">
      <c r="A76" s="701" t="s">
        <v>448</v>
      </c>
      <c r="B76" s="703">
        <v>311.87</v>
      </c>
      <c r="C76" s="708">
        <v>311.87</v>
      </c>
      <c r="D76" s="755">
        <f t="shared" si="2"/>
        <v>0</v>
      </c>
    </row>
    <row r="77" spans="1:7" ht="24" customHeight="1" x14ac:dyDescent="0.25">
      <c r="A77" s="701" t="s">
        <v>449</v>
      </c>
      <c r="B77" s="703">
        <v>255.32</v>
      </c>
      <c r="C77" s="708">
        <v>255.32</v>
      </c>
      <c r="D77" s="741">
        <f t="shared" si="2"/>
        <v>0</v>
      </c>
    </row>
    <row r="78" spans="1:7" ht="31.5" x14ac:dyDescent="0.25">
      <c r="A78" s="701" t="s">
        <v>450</v>
      </c>
      <c r="B78" s="703">
        <v>255.32</v>
      </c>
      <c r="C78" s="708">
        <v>255.32</v>
      </c>
      <c r="D78" s="741">
        <f t="shared" si="2"/>
        <v>0</v>
      </c>
    </row>
    <row r="79" spans="1:7" ht="31.5" x14ac:dyDescent="0.25">
      <c r="A79" s="701" t="s">
        <v>451</v>
      </c>
      <c r="B79" s="703">
        <v>255.32</v>
      </c>
      <c r="C79" s="708">
        <v>255.32</v>
      </c>
      <c r="D79" s="741">
        <f t="shared" si="2"/>
        <v>0</v>
      </c>
    </row>
    <row r="80" spans="1:7" ht="31.5" x14ac:dyDescent="0.25">
      <c r="A80" s="701" t="s">
        <v>452</v>
      </c>
      <c r="B80" s="703">
        <v>238.96</v>
      </c>
      <c r="C80" s="708">
        <v>238.96</v>
      </c>
      <c r="D80" s="741">
        <f t="shared" si="2"/>
        <v>0</v>
      </c>
    </row>
    <row r="81" spans="1:4" ht="31.5" x14ac:dyDescent="0.25">
      <c r="A81" s="701" t="s">
        <v>453</v>
      </c>
      <c r="B81" s="703">
        <v>238.96</v>
      </c>
      <c r="C81" s="708">
        <v>238.96</v>
      </c>
      <c r="D81" s="741">
        <f t="shared" si="2"/>
        <v>0</v>
      </c>
    </row>
    <row r="82" spans="1:4" ht="31.5" x14ac:dyDescent="0.25">
      <c r="A82" s="701" t="s">
        <v>454</v>
      </c>
      <c r="B82" s="703">
        <v>255.32</v>
      </c>
      <c r="C82" s="708">
        <v>255.32</v>
      </c>
      <c r="D82" s="741">
        <f t="shared" si="2"/>
        <v>0</v>
      </c>
    </row>
    <row r="83" spans="1:4" ht="31.5" x14ac:dyDescent="0.25">
      <c r="A83" s="701" t="s">
        <v>455</v>
      </c>
      <c r="B83" s="703">
        <v>238.96</v>
      </c>
      <c r="C83" s="708">
        <v>238.96</v>
      </c>
      <c r="D83" s="741">
        <f t="shared" si="2"/>
        <v>0</v>
      </c>
    </row>
    <row r="84" spans="1:4" x14ac:dyDescent="0.25">
      <c r="A84" s="701" t="s">
        <v>456</v>
      </c>
      <c r="B84" s="703">
        <v>191.82</v>
      </c>
      <c r="C84" s="707">
        <v>191.82</v>
      </c>
      <c r="D84" s="741">
        <f t="shared" si="2"/>
        <v>0</v>
      </c>
    </row>
    <row r="85" spans="1:4" ht="31.5" x14ac:dyDescent="0.25">
      <c r="A85" s="701" t="s">
        <v>457</v>
      </c>
      <c r="B85" s="703">
        <v>191.82</v>
      </c>
      <c r="C85" s="707">
        <v>191.82</v>
      </c>
      <c r="D85" s="741">
        <f t="shared" si="2"/>
        <v>0</v>
      </c>
    </row>
    <row r="86" spans="1:4" ht="31.5" x14ac:dyDescent="0.25">
      <c r="A86" s="701" t="s">
        <v>458</v>
      </c>
      <c r="B86" s="703">
        <v>191.82</v>
      </c>
      <c r="C86" s="707">
        <v>191.82</v>
      </c>
      <c r="D86" s="741">
        <f t="shared" si="2"/>
        <v>0</v>
      </c>
    </row>
    <row r="87" spans="1:4" ht="31.5" x14ac:dyDescent="0.25">
      <c r="A87" s="701" t="s">
        <v>459</v>
      </c>
      <c r="B87" s="703">
        <v>296.64</v>
      </c>
      <c r="C87" s="707">
        <v>296.64</v>
      </c>
      <c r="D87" s="741">
        <f t="shared" si="2"/>
        <v>0</v>
      </c>
    </row>
    <row r="88" spans="1:4" ht="31.5" x14ac:dyDescent="0.25">
      <c r="A88" s="701" t="s">
        <v>460</v>
      </c>
      <c r="B88" s="703">
        <v>296.64</v>
      </c>
      <c r="C88" s="707">
        <v>296.64</v>
      </c>
      <c r="D88" s="741">
        <f t="shared" si="2"/>
        <v>0</v>
      </c>
    </row>
    <row r="89" spans="1:4" ht="31.5" x14ac:dyDescent="0.25">
      <c r="A89" s="701" t="s">
        <v>461</v>
      </c>
      <c r="B89" s="703">
        <v>197.34</v>
      </c>
      <c r="C89" s="707">
        <v>197.34</v>
      </c>
      <c r="D89" s="741">
        <f t="shared" si="2"/>
        <v>0</v>
      </c>
    </row>
    <row r="90" spans="1:4" x14ac:dyDescent="0.25">
      <c r="A90" s="701" t="s">
        <v>462</v>
      </c>
      <c r="B90" s="703">
        <v>230.44</v>
      </c>
      <c r="C90" s="707">
        <v>230.44</v>
      </c>
      <c r="D90" s="741">
        <f t="shared" si="2"/>
        <v>0</v>
      </c>
    </row>
  </sheetData>
  <mergeCells count="2">
    <mergeCell ref="C20:D20"/>
    <mergeCell ref="C44:D44"/>
  </mergeCells>
  <hyperlinks>
    <hyperlink ref="B3" r:id="rId1" xr:uid="{BFD98F97-381D-44FD-A7DD-D71F6D9FF4E3}"/>
  </hyperlinks>
  <pageMargins left="0.7" right="0.7" top="0.75" bottom="0.75" header="0.3" footer="0.3"/>
  <pageSetup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-0.249977111117893"/>
  </sheetPr>
  <dimension ref="A1:H37"/>
  <sheetViews>
    <sheetView workbookViewId="0">
      <selection activeCell="D10" sqref="D10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53" t="s">
        <v>14</v>
      </c>
    </row>
    <row r="2" spans="1:8" x14ac:dyDescent="0.25">
      <c r="A2" s="1" t="s">
        <v>1052</v>
      </c>
    </row>
    <row r="3" spans="1:8" x14ac:dyDescent="0.25">
      <c r="A3" s="1" t="s">
        <v>1054</v>
      </c>
      <c r="B3" s="157"/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/>
      <c r="C6" s="733"/>
      <c r="D6" s="733"/>
      <c r="E6" s="724"/>
    </row>
    <row r="7" spans="1:8" x14ac:dyDescent="0.25">
      <c r="A7" s="687" t="s">
        <v>1063</v>
      </c>
      <c r="B7" s="687">
        <v>15</v>
      </c>
      <c r="C7" s="733">
        <v>10.75</v>
      </c>
      <c r="D7" s="733">
        <v>11.25</v>
      </c>
      <c r="E7" s="724">
        <f t="shared" ref="E7:E13" si="0">+(D7-C7)/C7</f>
        <v>4.6511627906976744E-2</v>
      </c>
    </row>
    <row r="8" spans="1:8" x14ac:dyDescent="0.25">
      <c r="A8" s="687" t="s">
        <v>1064</v>
      </c>
      <c r="B8" s="687">
        <v>15</v>
      </c>
      <c r="C8" s="733">
        <v>1.91</v>
      </c>
      <c r="D8" s="733">
        <v>1.94</v>
      </c>
      <c r="E8" s="724">
        <f t="shared" si="0"/>
        <v>1.5706806282722526E-2</v>
      </c>
    </row>
    <row r="9" spans="1:8" x14ac:dyDescent="0.25">
      <c r="A9" s="687" t="s">
        <v>1065</v>
      </c>
      <c r="B9" s="687">
        <v>15</v>
      </c>
      <c r="C9" s="733">
        <v>0.89</v>
      </c>
      <c r="D9" s="733">
        <v>0.89</v>
      </c>
      <c r="E9" s="724">
        <f t="shared" si="0"/>
        <v>0</v>
      </c>
    </row>
    <row r="10" spans="1:8" x14ac:dyDescent="0.25">
      <c r="A10" s="687" t="s">
        <v>1066</v>
      </c>
      <c r="B10" s="687">
        <v>15</v>
      </c>
      <c r="C10" s="733">
        <v>6.4</v>
      </c>
      <c r="D10" s="733">
        <v>6.52</v>
      </c>
      <c r="E10" s="724">
        <f t="shared" si="0"/>
        <v>1.8749999999999878E-2</v>
      </c>
    </row>
    <row r="11" spans="1:8" x14ac:dyDescent="0.25">
      <c r="A11" s="687" t="s">
        <v>1028</v>
      </c>
      <c r="B11" s="687">
        <v>15</v>
      </c>
      <c r="C11" s="733">
        <v>3.62</v>
      </c>
      <c r="D11" s="733">
        <v>3.67</v>
      </c>
      <c r="E11" s="724">
        <f t="shared" si="0"/>
        <v>1.3812154696132548E-2</v>
      </c>
      <c r="G11" s="1" t="s">
        <v>1304</v>
      </c>
    </row>
    <row r="12" spans="1:8" hidden="1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717.6</v>
      </c>
      <c r="D13" s="733">
        <f>+((D12*B12)+(D11*B11)+(D10*B10)+(D9*B9)+(D8*B8)+(D7*B7)+(D6*B6))*2</f>
        <v>738.59999999999991</v>
      </c>
      <c r="E13" s="724">
        <f t="shared" si="0"/>
        <v>2.9264214046822584E-2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5" t="s">
        <v>7</v>
      </c>
    </row>
    <row r="16" spans="1:8" x14ac:dyDescent="0.25">
      <c r="A16" s="687" t="s">
        <v>1069</v>
      </c>
      <c r="B16" s="723">
        <v>182.49</v>
      </c>
      <c r="C16" s="687">
        <v>182.49</v>
      </c>
      <c r="D16" s="724">
        <f>(C16-B16)/B16</f>
        <v>0</v>
      </c>
    </row>
    <row r="17" spans="1:4" x14ac:dyDescent="0.25">
      <c r="A17" s="687" t="s">
        <v>1070</v>
      </c>
      <c r="B17" s="723">
        <v>182.49</v>
      </c>
      <c r="C17" s="687">
        <v>182.49</v>
      </c>
      <c r="D17" s="724">
        <f>(C17-B17)/B17</f>
        <v>0</v>
      </c>
    </row>
    <row r="18" spans="1:4" x14ac:dyDescent="0.25">
      <c r="A18" s="687" t="s">
        <v>1071</v>
      </c>
      <c r="B18" s="723">
        <v>189.94</v>
      </c>
      <c r="C18" s="687">
        <v>189.94</v>
      </c>
      <c r="D18" s="724">
        <f>(C18-B18)/B18</f>
        <v>0</v>
      </c>
    </row>
    <row r="20" spans="1:4" x14ac:dyDescent="0.25">
      <c r="A20" s="45"/>
      <c r="B20" s="735" t="s">
        <v>57</v>
      </c>
      <c r="C20" s="895" t="s">
        <v>58</v>
      </c>
      <c r="D20" s="895"/>
    </row>
    <row r="21" spans="1:4" ht="78.75" x14ac:dyDescent="0.25">
      <c r="A21" s="511" t="s">
        <v>1072</v>
      </c>
      <c r="B21" s="512" t="s">
        <v>60</v>
      </c>
      <c r="C21" s="512" t="s">
        <v>60</v>
      </c>
      <c r="D21" s="512" t="s">
        <v>61</v>
      </c>
    </row>
    <row r="22" spans="1:4" x14ac:dyDescent="0.25">
      <c r="A22" s="701" t="s">
        <v>109</v>
      </c>
      <c r="B22" s="706">
        <v>209.83</v>
      </c>
      <c r="C22" s="756">
        <v>209.83</v>
      </c>
      <c r="D22" s="741">
        <f t="shared" ref="D22:D34" si="1">(C22-B22)/B22</f>
        <v>0</v>
      </c>
    </row>
    <row r="23" spans="1:4" x14ac:dyDescent="0.25">
      <c r="A23" s="752" t="s">
        <v>110</v>
      </c>
      <c r="B23" s="706">
        <v>209.83</v>
      </c>
      <c r="C23" s="756">
        <v>209.83</v>
      </c>
      <c r="D23" s="741">
        <f t="shared" si="1"/>
        <v>0</v>
      </c>
    </row>
    <row r="24" spans="1:4" x14ac:dyDescent="0.25">
      <c r="A24" s="701" t="s">
        <v>69</v>
      </c>
      <c r="B24" s="706">
        <v>221.42</v>
      </c>
      <c r="C24" s="756">
        <v>221.42</v>
      </c>
      <c r="D24" s="741">
        <f t="shared" si="1"/>
        <v>0</v>
      </c>
    </row>
    <row r="25" spans="1:4" ht="31.5" x14ac:dyDescent="0.25">
      <c r="A25" s="752" t="s">
        <v>115</v>
      </c>
      <c r="B25" s="706">
        <v>209.83</v>
      </c>
      <c r="C25" s="756">
        <v>209.83</v>
      </c>
      <c r="D25" s="741">
        <f t="shared" si="1"/>
        <v>0</v>
      </c>
    </row>
    <row r="26" spans="1:4" ht="31.5" x14ac:dyDescent="0.25">
      <c r="A26" s="752" t="s">
        <v>116</v>
      </c>
      <c r="B26" s="706">
        <v>209.83</v>
      </c>
      <c r="C26" s="756">
        <v>209.83</v>
      </c>
      <c r="D26" s="741">
        <f t="shared" si="1"/>
        <v>0</v>
      </c>
    </row>
    <row r="27" spans="1:4" ht="31.5" x14ac:dyDescent="0.25">
      <c r="A27" s="518" t="s">
        <v>117</v>
      </c>
      <c r="B27" s="506">
        <v>196.03</v>
      </c>
      <c r="C27" s="519">
        <v>196.03</v>
      </c>
      <c r="D27" s="520">
        <f t="shared" si="1"/>
        <v>0</v>
      </c>
    </row>
    <row r="28" spans="1:4" ht="47.25" x14ac:dyDescent="0.25">
      <c r="A28" s="160" t="s">
        <v>113</v>
      </c>
      <c r="B28" s="219">
        <v>188.37</v>
      </c>
      <c r="C28" s="220">
        <v>188.37</v>
      </c>
      <c r="D28" s="520">
        <f t="shared" si="1"/>
        <v>0</v>
      </c>
    </row>
    <row r="29" spans="1:4" ht="47.25" x14ac:dyDescent="0.25">
      <c r="A29" s="160" t="s">
        <v>114</v>
      </c>
      <c r="B29" s="219">
        <v>188.37</v>
      </c>
      <c r="C29" s="220">
        <v>188.37</v>
      </c>
      <c r="D29" s="520">
        <f t="shared" si="1"/>
        <v>0</v>
      </c>
    </row>
    <row r="30" spans="1:4" x14ac:dyDescent="0.25">
      <c r="A30" s="160" t="s">
        <v>106</v>
      </c>
      <c r="B30" s="219">
        <v>188.37</v>
      </c>
      <c r="C30" s="220">
        <v>188.37</v>
      </c>
      <c r="D30" s="520">
        <f t="shared" si="1"/>
        <v>0</v>
      </c>
    </row>
    <row r="31" spans="1:4" x14ac:dyDescent="0.25">
      <c r="A31" s="160" t="s">
        <v>107</v>
      </c>
      <c r="B31" s="219">
        <v>188.37</v>
      </c>
      <c r="C31" s="220">
        <v>188.37</v>
      </c>
      <c r="D31" s="520">
        <f t="shared" si="1"/>
        <v>0</v>
      </c>
    </row>
    <row r="32" spans="1:4" ht="31.5" x14ac:dyDescent="0.25">
      <c r="A32" s="160" t="s">
        <v>111</v>
      </c>
      <c r="B32" s="219">
        <v>188.37</v>
      </c>
      <c r="C32" s="220">
        <v>188.37</v>
      </c>
      <c r="D32" s="520">
        <f t="shared" si="1"/>
        <v>0</v>
      </c>
    </row>
    <row r="33" spans="1:4" ht="31.5" x14ac:dyDescent="0.25">
      <c r="A33" s="160" t="s">
        <v>112</v>
      </c>
      <c r="B33" s="219">
        <v>188.37</v>
      </c>
      <c r="C33" s="220">
        <v>188.37</v>
      </c>
      <c r="D33" s="520">
        <f t="shared" si="1"/>
        <v>0</v>
      </c>
    </row>
    <row r="34" spans="1:4" x14ac:dyDescent="0.25">
      <c r="A34" s="160" t="s">
        <v>108</v>
      </c>
      <c r="B34" s="219">
        <v>188.37</v>
      </c>
      <c r="C34" s="321">
        <v>188.37</v>
      </c>
      <c r="D34" s="741">
        <f t="shared" si="1"/>
        <v>0</v>
      </c>
    </row>
    <row r="35" spans="1:4" x14ac:dyDescent="0.25">
      <c r="B35" s="4"/>
      <c r="C35" s="4"/>
      <c r="D35" s="4"/>
    </row>
    <row r="36" spans="1:4" x14ac:dyDescent="0.25">
      <c r="A36" s="511" t="s">
        <v>1073</v>
      </c>
      <c r="B36" s="4"/>
      <c r="C36" s="4"/>
      <c r="D36" s="4"/>
    </row>
    <row r="37" spans="1:4" ht="31.5" x14ac:dyDescent="0.25">
      <c r="A37" s="746" t="s">
        <v>464</v>
      </c>
      <c r="B37" s="751">
        <v>193.18</v>
      </c>
      <c r="C37" s="756">
        <v>193.18</v>
      </c>
      <c r="D37" s="741">
        <f>(C37-B37)/B37</f>
        <v>0</v>
      </c>
    </row>
  </sheetData>
  <mergeCells count="1">
    <mergeCell ref="C20:D20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-0.249977111117893"/>
  </sheetPr>
  <dimension ref="A1:H31"/>
  <sheetViews>
    <sheetView workbookViewId="0">
      <selection activeCell="G18" sqref="G18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11.85546875" style="1" customWidth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15</v>
      </c>
    </row>
    <row r="2" spans="1:8" x14ac:dyDescent="0.25">
      <c r="A2" s="1" t="s">
        <v>1052</v>
      </c>
      <c r="B2" s="235" t="s">
        <v>1099</v>
      </c>
    </row>
    <row r="3" spans="1:8" x14ac:dyDescent="0.25">
      <c r="A3" s="1" t="s">
        <v>1054</v>
      </c>
      <c r="B3" s="236" t="s">
        <v>1100</v>
      </c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/>
      <c r="D6" s="733"/>
      <c r="E6" s="724"/>
    </row>
    <row r="7" spans="1:8" x14ac:dyDescent="0.25">
      <c r="A7" s="687" t="s">
        <v>1063</v>
      </c>
      <c r="B7" s="687">
        <v>15</v>
      </c>
      <c r="C7" s="733">
        <v>10.6</v>
      </c>
      <c r="D7" s="733">
        <v>11.6</v>
      </c>
      <c r="E7" s="724">
        <f t="shared" ref="E7:E13" si="0">+(D7-C7)/C7</f>
        <v>9.4339622641509441E-2</v>
      </c>
    </row>
    <row r="8" spans="1:8" x14ac:dyDescent="0.25">
      <c r="A8" s="687" t="s">
        <v>1064</v>
      </c>
      <c r="B8" s="687">
        <v>15</v>
      </c>
      <c r="C8" s="733">
        <v>3.5</v>
      </c>
      <c r="D8" s="733">
        <v>3.5</v>
      </c>
      <c r="E8" s="724">
        <f t="shared" si="0"/>
        <v>0</v>
      </c>
    </row>
    <row r="9" spans="1:8" x14ac:dyDescent="0.25">
      <c r="A9" s="687" t="s">
        <v>1065</v>
      </c>
      <c r="B9" s="687">
        <v>15</v>
      </c>
      <c r="C9" s="733">
        <v>3.5</v>
      </c>
      <c r="D9" s="733">
        <v>3.5</v>
      </c>
      <c r="E9" s="724">
        <f t="shared" si="0"/>
        <v>0</v>
      </c>
    </row>
    <row r="10" spans="1:8" x14ac:dyDescent="0.25">
      <c r="A10" s="687" t="s">
        <v>1066</v>
      </c>
      <c r="B10" s="687">
        <v>15</v>
      </c>
      <c r="C10" s="733">
        <v>6.44</v>
      </c>
      <c r="D10" s="733">
        <v>6.44</v>
      </c>
      <c r="E10" s="724">
        <f t="shared" si="0"/>
        <v>0</v>
      </c>
    </row>
    <row r="11" spans="1:8" ht="15" customHeight="1" x14ac:dyDescent="0.25">
      <c r="A11" s="687" t="s">
        <v>1028</v>
      </c>
      <c r="B11" s="687">
        <v>15</v>
      </c>
      <c r="C11" s="733">
        <v>2.96</v>
      </c>
      <c r="D11" s="733">
        <v>5</v>
      </c>
      <c r="E11" s="724">
        <f t="shared" si="0"/>
        <v>0.68918918918918926</v>
      </c>
    </row>
    <row r="12" spans="1:8" ht="13.5" hidden="1" customHeight="1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820.5</v>
      </c>
      <c r="D13" s="733">
        <f>+((D12*B12)+(D11*B11)+(D10*B10)+(D9*B9)+(D8*B8)+(D7*B7)+(D6*B6))*2</f>
        <v>911.7</v>
      </c>
      <c r="E13" s="724">
        <f t="shared" si="0"/>
        <v>0.11115173674588671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191.98</v>
      </c>
      <c r="C16" s="687">
        <v>191.98</v>
      </c>
      <c r="D16" s="724">
        <f>(C16-B16)/B16</f>
        <v>0</v>
      </c>
    </row>
    <row r="17" spans="1:4" x14ac:dyDescent="0.25">
      <c r="A17" s="687" t="s">
        <v>1070</v>
      </c>
      <c r="B17" s="723">
        <v>191.98</v>
      </c>
      <c r="C17" s="687">
        <v>191.98</v>
      </c>
      <c r="D17" s="724">
        <f>(C17-B17)/B17</f>
        <v>0</v>
      </c>
    </row>
    <row r="18" spans="1:4" x14ac:dyDescent="0.25">
      <c r="A18" s="687" t="s">
        <v>1071</v>
      </c>
      <c r="B18" s="723">
        <v>200.70999999999998</v>
      </c>
      <c r="C18" s="687">
        <v>200.71</v>
      </c>
      <c r="D18" s="724">
        <f>(C18-B18)/B18</f>
        <v>1.416058463973096E-16</v>
      </c>
    </row>
    <row r="20" spans="1:4" x14ac:dyDescent="0.25">
      <c r="A20" s="45"/>
      <c r="B20" s="735" t="s">
        <v>57</v>
      </c>
      <c r="C20" s="895" t="s">
        <v>58</v>
      </c>
      <c r="D20" s="895"/>
    </row>
    <row r="21" spans="1:4" ht="78.75" x14ac:dyDescent="0.25">
      <c r="A21" s="511" t="s">
        <v>1072</v>
      </c>
      <c r="B21" s="512" t="s">
        <v>60</v>
      </c>
      <c r="C21" s="512" t="s">
        <v>60</v>
      </c>
      <c r="D21" s="512" t="s">
        <v>61</v>
      </c>
    </row>
    <row r="22" spans="1:4" x14ac:dyDescent="0.25">
      <c r="A22" s="752" t="s">
        <v>109</v>
      </c>
      <c r="B22" s="702">
        <v>212.74</v>
      </c>
      <c r="C22" s="756">
        <v>212.74</v>
      </c>
      <c r="D22" s="741">
        <f t="shared" ref="D22:D31" si="1">(C22-B22)/B22</f>
        <v>0</v>
      </c>
    </row>
    <row r="23" spans="1:4" x14ac:dyDescent="0.25">
      <c r="A23" s="752" t="s">
        <v>118</v>
      </c>
      <c r="B23" s="702">
        <v>199.48</v>
      </c>
      <c r="C23" s="756">
        <v>199.48</v>
      </c>
      <c r="D23" s="741">
        <f t="shared" si="1"/>
        <v>0</v>
      </c>
    </row>
    <row r="24" spans="1:4" x14ac:dyDescent="0.25">
      <c r="A24" s="752" t="s">
        <v>119</v>
      </c>
      <c r="B24" s="702">
        <v>195.94</v>
      </c>
      <c r="C24" s="756">
        <v>195.94</v>
      </c>
      <c r="D24" s="741">
        <f t="shared" si="1"/>
        <v>0</v>
      </c>
    </row>
    <row r="25" spans="1:4" ht="31.5" x14ac:dyDescent="0.25">
      <c r="A25" s="752" t="s">
        <v>120</v>
      </c>
      <c r="B25" s="702">
        <v>197.34</v>
      </c>
      <c r="C25" s="756">
        <v>197.34</v>
      </c>
      <c r="D25" s="741">
        <f t="shared" si="1"/>
        <v>0</v>
      </c>
    </row>
    <row r="26" spans="1:4" ht="31.5" x14ac:dyDescent="0.25">
      <c r="A26" s="752" t="s">
        <v>121</v>
      </c>
      <c r="B26" s="702">
        <v>197.34</v>
      </c>
      <c r="C26" s="756">
        <v>197.34</v>
      </c>
      <c r="D26" s="741">
        <f t="shared" si="1"/>
        <v>0</v>
      </c>
    </row>
    <row r="27" spans="1:4" x14ac:dyDescent="0.25">
      <c r="A27" s="752" t="s">
        <v>122</v>
      </c>
      <c r="B27" s="702">
        <v>209.63</v>
      </c>
      <c r="C27" s="756">
        <v>209.63</v>
      </c>
      <c r="D27" s="741">
        <f t="shared" si="1"/>
        <v>0</v>
      </c>
    </row>
    <row r="28" spans="1:4" x14ac:dyDescent="0.25">
      <c r="A28" s="752" t="s">
        <v>103</v>
      </c>
      <c r="B28" s="702">
        <v>231.65</v>
      </c>
      <c r="C28" s="756">
        <v>231.65</v>
      </c>
      <c r="D28" s="741">
        <f t="shared" si="1"/>
        <v>0</v>
      </c>
    </row>
    <row r="29" spans="1:4" ht="31.5" x14ac:dyDescent="0.25">
      <c r="A29" s="752" t="s">
        <v>123</v>
      </c>
      <c r="B29" s="702">
        <v>248.76</v>
      </c>
      <c r="C29" s="756">
        <v>248.76</v>
      </c>
      <c r="D29" s="741">
        <f t="shared" si="1"/>
        <v>0</v>
      </c>
    </row>
    <row r="30" spans="1:4" x14ac:dyDescent="0.25">
      <c r="A30" s="752" t="s">
        <v>124</v>
      </c>
      <c r="B30" s="702">
        <v>385.95</v>
      </c>
      <c r="C30" s="756">
        <v>385.95</v>
      </c>
      <c r="D30" s="741">
        <f t="shared" si="1"/>
        <v>0</v>
      </c>
    </row>
    <row r="31" spans="1:4" x14ac:dyDescent="0.25">
      <c r="A31" s="752" t="s">
        <v>125</v>
      </c>
      <c r="B31" s="702">
        <v>202.69</v>
      </c>
      <c r="C31" s="756">
        <v>202.69</v>
      </c>
      <c r="D31" s="741">
        <f t="shared" si="1"/>
        <v>0</v>
      </c>
    </row>
  </sheetData>
  <mergeCells count="1">
    <mergeCell ref="C20:D20"/>
  </mergeCells>
  <hyperlinks>
    <hyperlink ref="B3" r:id="rId1" xr:uid="{6E6A179B-D36F-4A0B-94A7-373C594E33E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I30"/>
  <sheetViews>
    <sheetView zoomScaleNormal="100" zoomScaleSheetLayoutView="100" workbookViewId="0">
      <selection activeCell="A17" sqref="A17"/>
    </sheetView>
  </sheetViews>
  <sheetFormatPr defaultColWidth="9.140625" defaultRowHeight="15.75" x14ac:dyDescent="0.25"/>
  <cols>
    <col min="1" max="1" width="38.140625" style="1" customWidth="1"/>
    <col min="2" max="2" width="26.42578125" style="1" bestFit="1" customWidth="1"/>
    <col min="3" max="4" width="12.140625" style="23" bestFit="1" customWidth="1"/>
    <col min="5" max="5" width="10.42578125" style="23" bestFit="1" customWidth="1"/>
    <col min="6" max="6" width="11.85546875" style="17" bestFit="1" customWidth="1"/>
    <col min="7" max="7" width="11.42578125" style="1" bestFit="1" customWidth="1"/>
    <col min="8" max="16384" width="9.140625" style="1"/>
  </cols>
  <sheetData>
    <row r="1" spans="1:9" x14ac:dyDescent="0.25">
      <c r="A1" s="45" t="s">
        <v>0</v>
      </c>
      <c r="B1" s="45"/>
      <c r="C1" s="45"/>
      <c r="D1" s="45"/>
      <c r="E1" s="45"/>
      <c r="F1" s="45"/>
    </row>
    <row r="2" spans="1:9" x14ac:dyDescent="0.25">
      <c r="A2" s="45" t="s">
        <v>39</v>
      </c>
      <c r="B2" s="45"/>
      <c r="C2" s="45"/>
      <c r="D2" s="45"/>
      <c r="E2" s="45"/>
      <c r="F2" s="45"/>
    </row>
    <row r="3" spans="1:9" ht="16.5" thickBot="1" x14ac:dyDescent="0.3">
      <c r="A3" s="12"/>
      <c r="B3" s="12"/>
      <c r="C3" s="12"/>
      <c r="D3" s="12"/>
      <c r="E3" s="12"/>
      <c r="F3" s="12"/>
    </row>
    <row r="4" spans="1:9" s="4" customFormat="1" ht="64.5" thickTop="1" thickBot="1" x14ac:dyDescent="0.25">
      <c r="A4" s="13" t="s">
        <v>2</v>
      </c>
      <c r="B4" s="13" t="s">
        <v>40</v>
      </c>
      <c r="C4" s="3" t="s">
        <v>41</v>
      </c>
      <c r="D4" s="3" t="s">
        <v>42</v>
      </c>
      <c r="E4" s="3" t="s">
        <v>43</v>
      </c>
      <c r="F4" s="14" t="s">
        <v>6</v>
      </c>
      <c r="G4" s="3" t="s">
        <v>7</v>
      </c>
    </row>
    <row r="5" spans="1:9" ht="16.5" thickTop="1" x14ac:dyDescent="0.25">
      <c r="A5" s="15"/>
      <c r="B5" s="15"/>
      <c r="C5" s="16"/>
      <c r="D5" s="16"/>
      <c r="E5" s="16"/>
    </row>
    <row r="6" spans="1:9" ht="15.6" customHeight="1" x14ac:dyDescent="0.25">
      <c r="A6" s="592" t="s">
        <v>44</v>
      </c>
      <c r="B6" s="597" t="s">
        <v>45</v>
      </c>
      <c r="C6" s="598">
        <v>313.55</v>
      </c>
      <c r="D6" s="598">
        <f>+'Bemidji SU'!C17</f>
        <v>313.55</v>
      </c>
      <c r="E6" s="598">
        <f>+D6-C6</f>
        <v>0</v>
      </c>
      <c r="F6" s="599">
        <f>(D6-C6)*30</f>
        <v>0</v>
      </c>
      <c r="G6" s="600">
        <f>E6/C6</f>
        <v>0</v>
      </c>
      <c r="I6" s="40"/>
    </row>
    <row r="7" spans="1:9" ht="15.6" customHeight="1" x14ac:dyDescent="0.25">
      <c r="A7" s="592"/>
      <c r="B7" s="601" t="s">
        <v>46</v>
      </c>
      <c r="C7" s="598">
        <v>4497</v>
      </c>
      <c r="D7" s="598">
        <f>+'Bemidji SU'!C18</f>
        <v>4497</v>
      </c>
      <c r="E7" s="598">
        <f>+D7-C7</f>
        <v>0</v>
      </c>
      <c r="F7" s="599">
        <f>(D7-C7)*2</f>
        <v>0</v>
      </c>
      <c r="G7" s="600">
        <f>E7/C7</f>
        <v>0</v>
      </c>
    </row>
    <row r="8" spans="1:9" ht="15.6" customHeight="1" x14ac:dyDescent="0.25">
      <c r="A8" s="592"/>
      <c r="B8" s="597" t="s">
        <v>47</v>
      </c>
      <c r="C8" s="598">
        <v>313.55</v>
      </c>
      <c r="D8" s="598">
        <f>+'Bemidji SU'!C19</f>
        <v>313.55</v>
      </c>
      <c r="E8" s="598">
        <f>+D8-C8</f>
        <v>0</v>
      </c>
      <c r="F8" s="599">
        <v>0</v>
      </c>
      <c r="G8" s="600">
        <f>E8/C8</f>
        <v>0</v>
      </c>
      <c r="H8" s="18"/>
    </row>
    <row r="9" spans="1:9" ht="15.6" customHeight="1" x14ac:dyDescent="0.25">
      <c r="B9" s="155"/>
      <c r="C9" s="19"/>
      <c r="D9" s="19"/>
      <c r="E9" s="598"/>
      <c r="F9" s="20"/>
    </row>
    <row r="10" spans="1:9" ht="15.6" customHeight="1" x14ac:dyDescent="0.25">
      <c r="A10" s="592" t="s">
        <v>48</v>
      </c>
      <c r="B10" s="597" t="s">
        <v>45</v>
      </c>
      <c r="C10" s="598">
        <v>294.58999999999997</v>
      </c>
      <c r="D10" s="598">
        <f>+'MSU Moorhead'!C17</f>
        <v>294.58999999999997</v>
      </c>
      <c r="E10" s="598">
        <f>+D10-C10</f>
        <v>0</v>
      </c>
      <c r="F10" s="599">
        <f>(D10-C10)*30</f>
        <v>0</v>
      </c>
      <c r="G10" s="600">
        <f>E10/C10</f>
        <v>0</v>
      </c>
    </row>
    <row r="11" spans="1:9" ht="15.6" customHeight="1" x14ac:dyDescent="0.25">
      <c r="A11" s="592" t="s">
        <v>49</v>
      </c>
      <c r="B11" s="601" t="s">
        <v>46</v>
      </c>
      <c r="C11" s="598">
        <v>4418.8100000000004</v>
      </c>
      <c r="D11" s="598">
        <f>+'MSU Moorhead'!C18</f>
        <v>4418.8100000000004</v>
      </c>
      <c r="E11" s="598">
        <f>+D11-C11</f>
        <v>0</v>
      </c>
      <c r="F11" s="599">
        <f>(D11-C11)*2</f>
        <v>0</v>
      </c>
      <c r="G11" s="600">
        <f>E11/C11</f>
        <v>0</v>
      </c>
    </row>
    <row r="12" spans="1:9" ht="15.6" customHeight="1" x14ac:dyDescent="0.25">
      <c r="A12" s="592"/>
      <c r="B12" s="597" t="s">
        <v>47</v>
      </c>
      <c r="C12" s="598">
        <v>294.58999999999997</v>
      </c>
      <c r="D12" s="598">
        <f>+'MSU Moorhead'!C19</f>
        <v>294.58999999999997</v>
      </c>
      <c r="E12" s="598">
        <f>+D12-C12</f>
        <v>0</v>
      </c>
      <c r="F12" s="599">
        <v>0</v>
      </c>
      <c r="G12" s="600">
        <f>E12/C12</f>
        <v>0</v>
      </c>
    </row>
    <row r="13" spans="1:9" ht="15.6" customHeight="1" x14ac:dyDescent="0.25">
      <c r="B13" s="155"/>
      <c r="C13" s="19"/>
      <c r="D13" s="19"/>
      <c r="E13" s="598"/>
      <c r="F13" s="21"/>
    </row>
    <row r="14" spans="1:9" ht="15.6" customHeight="1" x14ac:dyDescent="0.25">
      <c r="A14" s="592" t="s">
        <v>50</v>
      </c>
      <c r="B14" s="597" t="s">
        <v>45</v>
      </c>
      <c r="C14" s="598">
        <v>326.7</v>
      </c>
      <c r="D14" s="598">
        <f>+'MSU, Mankato'!C19</f>
        <v>326.7</v>
      </c>
      <c r="E14" s="598">
        <f>+D14-C14</f>
        <v>0</v>
      </c>
      <c r="F14" s="599">
        <f>(D14-C14)*30</f>
        <v>0</v>
      </c>
      <c r="G14" s="600">
        <f>E14/C14</f>
        <v>0</v>
      </c>
    </row>
    <row r="15" spans="1:9" ht="15.6" customHeight="1" x14ac:dyDescent="0.25">
      <c r="A15" s="592" t="s">
        <v>51</v>
      </c>
      <c r="B15" s="601" t="s">
        <v>46</v>
      </c>
      <c r="C15" s="598">
        <v>4177.5</v>
      </c>
      <c r="D15" s="598">
        <f>+'MSU, Mankato'!C20</f>
        <v>4177.5</v>
      </c>
      <c r="E15" s="598">
        <f>+D15-C15</f>
        <v>0</v>
      </c>
      <c r="F15" s="599">
        <f>(D15-C15)*2</f>
        <v>0</v>
      </c>
      <c r="G15" s="600">
        <f>E15/C15</f>
        <v>0</v>
      </c>
    </row>
    <row r="16" spans="1:9" ht="15.6" customHeight="1" x14ac:dyDescent="0.25">
      <c r="A16" s="592"/>
      <c r="B16" s="597" t="s">
        <v>47</v>
      </c>
      <c r="C16" s="598">
        <v>326.7</v>
      </c>
      <c r="D16" s="602">
        <f>'MSU, Mankato'!C21</f>
        <v>326.7</v>
      </c>
      <c r="E16" s="598">
        <f>+D16-C16</f>
        <v>0</v>
      </c>
      <c r="F16" s="603">
        <v>0</v>
      </c>
      <c r="G16" s="600">
        <f>E16/C16</f>
        <v>0</v>
      </c>
    </row>
    <row r="17" spans="1:7" ht="15.6" customHeight="1" x14ac:dyDescent="0.25">
      <c r="B17" s="155"/>
      <c r="C17" s="19"/>
      <c r="D17" s="38"/>
      <c r="E17" s="598"/>
      <c r="F17" s="39"/>
    </row>
    <row r="18" spans="1:7" ht="15.6" customHeight="1" x14ac:dyDescent="0.25">
      <c r="A18" s="592" t="s">
        <v>52</v>
      </c>
      <c r="B18" s="597" t="s">
        <v>45</v>
      </c>
      <c r="C18" s="604">
        <v>341.22</v>
      </c>
      <c r="D18" s="598">
        <f>+'St Cloud SU'!C18</f>
        <v>341.22</v>
      </c>
      <c r="E18" s="598">
        <f>+D18-C18</f>
        <v>0</v>
      </c>
      <c r="F18" s="599">
        <f>(D18-C18)*30</f>
        <v>0</v>
      </c>
      <c r="G18" s="600">
        <f>E18/C18</f>
        <v>0</v>
      </c>
    </row>
    <row r="19" spans="1:7" ht="15.6" customHeight="1" x14ac:dyDescent="0.25">
      <c r="A19" s="592"/>
      <c r="B19" s="601" t="s">
        <v>46</v>
      </c>
      <c r="C19" s="604">
        <v>4406.13</v>
      </c>
      <c r="D19" s="598">
        <f>+'St Cloud SU'!C19</f>
        <v>4406.13</v>
      </c>
      <c r="E19" s="598">
        <f>+D19-C19</f>
        <v>0</v>
      </c>
      <c r="F19" s="599">
        <f>(D19-C19)*2</f>
        <v>0</v>
      </c>
      <c r="G19" s="600">
        <f>E19/C19</f>
        <v>0</v>
      </c>
    </row>
    <row r="20" spans="1:7" ht="15.6" customHeight="1" x14ac:dyDescent="0.25">
      <c r="A20" s="592"/>
      <c r="B20" s="597" t="s">
        <v>47</v>
      </c>
      <c r="C20" s="605">
        <v>366.64</v>
      </c>
      <c r="D20" s="598">
        <f>+'St Cloud SU'!C20</f>
        <v>366.64</v>
      </c>
      <c r="E20" s="598">
        <f>+D20-C20</f>
        <v>0</v>
      </c>
      <c r="F20" s="599">
        <v>0</v>
      </c>
      <c r="G20" s="600">
        <f>E20/C20</f>
        <v>0</v>
      </c>
    </row>
    <row r="21" spans="1:7" ht="15.6" customHeight="1" x14ac:dyDescent="0.25">
      <c r="B21" s="155"/>
      <c r="C21" s="19"/>
      <c r="D21" s="19"/>
      <c r="E21" s="598"/>
      <c r="F21" s="21"/>
    </row>
    <row r="22" spans="1:7" ht="15.6" customHeight="1" x14ac:dyDescent="0.25">
      <c r="A22" s="592" t="s">
        <v>53</v>
      </c>
      <c r="B22" s="597" t="s">
        <v>45</v>
      </c>
      <c r="C22" s="598">
        <v>305</v>
      </c>
      <c r="D22" s="598">
        <f>+'Southwest MSU'!C17</f>
        <v>305</v>
      </c>
      <c r="E22" s="598">
        <f>+D22-C22</f>
        <v>0</v>
      </c>
      <c r="F22" s="599">
        <f>(D22-C22)*30</f>
        <v>0</v>
      </c>
      <c r="G22" s="600">
        <f>E22/C22</f>
        <v>0</v>
      </c>
    </row>
    <row r="23" spans="1:7" ht="15.6" customHeight="1" x14ac:dyDescent="0.25">
      <c r="A23" s="592" t="s">
        <v>54</v>
      </c>
      <c r="B23" s="601" t="s">
        <v>46</v>
      </c>
      <c r="C23" s="598">
        <v>4420</v>
      </c>
      <c r="D23" s="598">
        <f>+'Southwest MSU'!C18</f>
        <v>4420</v>
      </c>
      <c r="E23" s="598">
        <f>+D23-C23</f>
        <v>0</v>
      </c>
      <c r="F23" s="599">
        <f>(D23-C23)*2</f>
        <v>0</v>
      </c>
      <c r="G23" s="600">
        <f>E23/C23</f>
        <v>0</v>
      </c>
    </row>
    <row r="24" spans="1:7" ht="15.6" customHeight="1" x14ac:dyDescent="0.25">
      <c r="A24" s="592"/>
      <c r="B24" s="597" t="s">
        <v>47</v>
      </c>
      <c r="C24" s="598">
        <v>305</v>
      </c>
      <c r="D24" s="598">
        <f>+'Southwest MSU'!C19</f>
        <v>305</v>
      </c>
      <c r="E24" s="598">
        <f>+D24-C24</f>
        <v>0</v>
      </c>
      <c r="F24" s="599">
        <v>0</v>
      </c>
      <c r="G24" s="600">
        <f>E24/C24</f>
        <v>0</v>
      </c>
    </row>
    <row r="25" spans="1:7" ht="15.6" customHeight="1" x14ac:dyDescent="0.25">
      <c r="B25" s="155"/>
      <c r="C25" s="22"/>
      <c r="D25" s="22"/>
      <c r="E25" s="598"/>
      <c r="F25" s="21"/>
    </row>
    <row r="26" spans="1:7" ht="15.6" customHeight="1" x14ac:dyDescent="0.25">
      <c r="A26" s="592" t="s">
        <v>55</v>
      </c>
      <c r="B26" s="597" t="s">
        <v>45</v>
      </c>
      <c r="C26" s="598">
        <v>277.39999999999998</v>
      </c>
      <c r="D26" s="598">
        <f>+'Winona SU'!C18</f>
        <v>277.39999999999998</v>
      </c>
      <c r="E26" s="598">
        <f>+D26-C26</f>
        <v>0</v>
      </c>
      <c r="F26" s="599">
        <f>(D26-C26)*30</f>
        <v>0</v>
      </c>
      <c r="G26" s="600">
        <f>E26/C26</f>
        <v>0</v>
      </c>
    </row>
    <row r="27" spans="1:7" ht="15.6" customHeight="1" x14ac:dyDescent="0.25">
      <c r="A27" s="592"/>
      <c r="B27" s="601" t="s">
        <v>46</v>
      </c>
      <c r="C27" s="598">
        <v>4193.75</v>
      </c>
      <c r="D27" s="598">
        <f>+'Winona SU'!C19</f>
        <v>4193.75</v>
      </c>
      <c r="E27" s="598">
        <f>+D27-C27</f>
        <v>0</v>
      </c>
      <c r="F27" s="599">
        <f>(D27-C27)*2</f>
        <v>0</v>
      </c>
      <c r="G27" s="600">
        <f>E27/C27</f>
        <v>0</v>
      </c>
    </row>
    <row r="28" spans="1:7" ht="15.6" customHeight="1" x14ac:dyDescent="0.25">
      <c r="A28" s="592"/>
      <c r="B28" s="597" t="s">
        <v>47</v>
      </c>
      <c r="C28" s="598">
        <v>277.39999999999998</v>
      </c>
      <c r="D28" s="598">
        <f>+'Winona SU'!C20</f>
        <v>277.39999999999998</v>
      </c>
      <c r="E28" s="598">
        <f>+D28-C28</f>
        <v>0</v>
      </c>
      <c r="F28" s="603">
        <v>0</v>
      </c>
      <c r="G28" s="600">
        <f>E28/C28</f>
        <v>0</v>
      </c>
    </row>
    <row r="29" spans="1:7" ht="15.6" customHeight="1" x14ac:dyDescent="0.25"/>
    <row r="30" spans="1:7" ht="15.6" customHeight="1" x14ac:dyDescent="0.25">
      <c r="A30" s="37" t="s">
        <v>38</v>
      </c>
    </row>
  </sheetData>
  <phoneticPr fontId="6" type="noConversion"/>
  <pageMargins left="0.43" right="0.4" top="1" bottom="1" header="0.5" footer="0.5"/>
  <pageSetup scale="81" orientation="portrait" r:id="rId1"/>
  <headerFooter alignWithMargins="0">
    <oddHeader>&amp;RAttachment 1B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-0.249977111117893"/>
  </sheetPr>
  <dimension ref="A1:H29"/>
  <sheetViews>
    <sheetView workbookViewId="0">
      <selection activeCell="F11" sqref="F11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12.7109375" style="1" customWidth="1"/>
    <col min="6" max="6" width="3.285156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18</v>
      </c>
    </row>
    <row r="2" spans="1:8" x14ac:dyDescent="0.25">
      <c r="A2" s="1" t="s">
        <v>1052</v>
      </c>
      <c r="B2" s="235" t="s">
        <v>1099</v>
      </c>
    </row>
    <row r="3" spans="1:8" x14ac:dyDescent="0.25">
      <c r="A3" s="1" t="s">
        <v>1054</v>
      </c>
      <c r="B3" s="236" t="s">
        <v>1100</v>
      </c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/>
      <c r="D6" s="733"/>
      <c r="E6" s="724"/>
    </row>
    <row r="7" spans="1:8" x14ac:dyDescent="0.25">
      <c r="A7" s="687" t="s">
        <v>1063</v>
      </c>
      <c r="B7" s="687">
        <v>15</v>
      </c>
      <c r="C7" s="733">
        <v>10.69</v>
      </c>
      <c r="D7" s="733">
        <v>11.6</v>
      </c>
      <c r="E7" s="724">
        <f t="shared" ref="E7:E13" si="0">+(D7-C7)/C7</f>
        <v>8.5126286248830701E-2</v>
      </c>
      <c r="F7" s="234"/>
    </row>
    <row r="8" spans="1:8" x14ac:dyDescent="0.25">
      <c r="A8" s="687" t="s">
        <v>1064</v>
      </c>
      <c r="B8" s="687">
        <v>15</v>
      </c>
      <c r="C8" s="733"/>
      <c r="D8" s="733"/>
      <c r="E8" s="724"/>
    </row>
    <row r="9" spans="1:8" x14ac:dyDescent="0.25">
      <c r="A9" s="687" t="s">
        <v>1065</v>
      </c>
      <c r="B9" s="687">
        <v>15</v>
      </c>
      <c r="C9" s="733">
        <v>1.32</v>
      </c>
      <c r="D9" s="733">
        <v>1.32</v>
      </c>
      <c r="E9" s="724">
        <f t="shared" si="0"/>
        <v>0</v>
      </c>
      <c r="F9" s="234"/>
    </row>
    <row r="10" spans="1:8" x14ac:dyDescent="0.25">
      <c r="A10" s="687" t="s">
        <v>1066</v>
      </c>
      <c r="B10" s="687">
        <v>15</v>
      </c>
      <c r="C10" s="733">
        <v>5.55</v>
      </c>
      <c r="D10" s="733">
        <v>5.66</v>
      </c>
      <c r="E10" s="724">
        <f t="shared" si="0"/>
        <v>1.9819819819819878E-2</v>
      </c>
      <c r="F10" s="234"/>
    </row>
    <row r="11" spans="1:8" x14ac:dyDescent="0.25">
      <c r="A11" s="687" t="s">
        <v>1028</v>
      </c>
      <c r="B11" s="687">
        <v>15</v>
      </c>
      <c r="C11" s="733">
        <v>3.1</v>
      </c>
      <c r="D11" s="733">
        <v>5</v>
      </c>
      <c r="E11" s="724">
        <f t="shared" si="0"/>
        <v>0.61290322580645151</v>
      </c>
      <c r="F11" s="234"/>
    </row>
    <row r="12" spans="1:8" hidden="1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  <c r="F12" s="234"/>
    </row>
    <row r="13" spans="1:8" x14ac:dyDescent="0.25">
      <c r="A13" s="687" t="s">
        <v>1068</v>
      </c>
      <c r="B13" s="734"/>
      <c r="C13" s="733">
        <f>+((C12*B12)+(C11*B11)+(C10*B10)+(C9*B9)+(C8*B8)+(C7*B7)+(C6*B6))*2</f>
        <v>630.29999999999995</v>
      </c>
      <c r="D13" s="733">
        <f>+((D12*B12)+(D11*B11)+(D10*B10)+(D9*B9)+(D8*B8)+(D7*B7)+(D6*B6))*2</f>
        <v>717.90000000000009</v>
      </c>
      <c r="E13" s="724">
        <f t="shared" si="0"/>
        <v>0.138981437410757</v>
      </c>
      <c r="F13" s="234"/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180.66</v>
      </c>
      <c r="C16" s="687">
        <v>180.66</v>
      </c>
      <c r="D16" s="757">
        <f>(C16-B16)/B16</f>
        <v>0</v>
      </c>
    </row>
    <row r="17" spans="1:5" x14ac:dyDescent="0.25">
      <c r="A17" s="687" t="s">
        <v>1070</v>
      </c>
      <c r="B17" s="723">
        <v>180.66</v>
      </c>
      <c r="C17" s="687">
        <v>180.66</v>
      </c>
      <c r="D17" s="757">
        <f>(C17-B17)/B17</f>
        <v>0</v>
      </c>
    </row>
    <row r="18" spans="1:5" x14ac:dyDescent="0.25">
      <c r="A18" s="687" t="s">
        <v>1071</v>
      </c>
      <c r="B18" s="723">
        <v>184.76</v>
      </c>
      <c r="C18" s="687">
        <v>184.76</v>
      </c>
      <c r="D18" s="757">
        <f>(C18-B18)/B18</f>
        <v>0</v>
      </c>
    </row>
    <row r="20" spans="1:5" x14ac:dyDescent="0.25">
      <c r="A20" s="45"/>
      <c r="B20" s="735" t="s">
        <v>57</v>
      </c>
      <c r="C20" s="895" t="s">
        <v>58</v>
      </c>
      <c r="D20" s="895"/>
    </row>
    <row r="21" spans="1:5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5" x14ac:dyDescent="0.25">
      <c r="A22" s="701" t="s">
        <v>141</v>
      </c>
      <c r="B22" s="742">
        <v>205.31</v>
      </c>
      <c r="C22" s="687">
        <v>205.31</v>
      </c>
      <c r="D22" s="757">
        <f t="shared" ref="D22:D27" si="1">(C22-B22)/B22</f>
        <v>0</v>
      </c>
    </row>
    <row r="23" spans="1:5" x14ac:dyDescent="0.25">
      <c r="A23" s="701" t="s">
        <v>142</v>
      </c>
      <c r="B23" s="742">
        <v>211.74</v>
      </c>
      <c r="C23" s="687">
        <v>211.74</v>
      </c>
      <c r="D23" s="757">
        <f t="shared" si="1"/>
        <v>0</v>
      </c>
    </row>
    <row r="24" spans="1:5" x14ac:dyDescent="0.25">
      <c r="A24" s="701" t="s">
        <v>143</v>
      </c>
      <c r="B24" s="742">
        <v>181.74</v>
      </c>
      <c r="C24" s="723">
        <v>181.74</v>
      </c>
      <c r="D24" s="757">
        <f t="shared" si="1"/>
        <v>0</v>
      </c>
    </row>
    <row r="25" spans="1:5" x14ac:dyDescent="0.25">
      <c r="A25" s="701" t="s">
        <v>144</v>
      </c>
      <c r="B25" s="742">
        <v>227.18</v>
      </c>
      <c r="C25" s="723">
        <v>227.18</v>
      </c>
      <c r="D25" s="757">
        <f t="shared" si="1"/>
        <v>0</v>
      </c>
    </row>
    <row r="26" spans="1:5" x14ac:dyDescent="0.25">
      <c r="A26" s="701" t="s">
        <v>145</v>
      </c>
      <c r="B26" s="742">
        <v>181.74599999999998</v>
      </c>
      <c r="C26" s="723">
        <v>181.75</v>
      </c>
      <c r="D26" s="757">
        <f t="shared" si="1"/>
        <v>2.2008737468880193E-5</v>
      </c>
      <c r="E26" s="233"/>
    </row>
    <row r="27" spans="1:5" x14ac:dyDescent="0.25">
      <c r="A27" s="701" t="s">
        <v>69</v>
      </c>
      <c r="B27" s="742">
        <v>217.71</v>
      </c>
      <c r="C27" s="687">
        <v>217.71</v>
      </c>
      <c r="D27" s="757">
        <f t="shared" si="1"/>
        <v>0</v>
      </c>
    </row>
    <row r="29" spans="1:5" x14ac:dyDescent="0.25">
      <c r="A29"/>
    </row>
  </sheetData>
  <mergeCells count="1">
    <mergeCell ref="C20:D20"/>
  </mergeCells>
  <hyperlinks>
    <hyperlink ref="B3" r:id="rId1" xr:uid="{48545B92-F519-4FB4-9D65-88423F2F69D8}"/>
  </hyperlinks>
  <pageMargins left="0.7" right="0.7" top="0.75" bottom="0.75" header="0.3" footer="0.3"/>
  <pageSetup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</sheetPr>
  <dimension ref="A1:H104"/>
  <sheetViews>
    <sheetView topLeftCell="A40" workbookViewId="0">
      <selection activeCell="A53" sqref="A53"/>
    </sheetView>
  </sheetViews>
  <sheetFormatPr defaultColWidth="9.140625" defaultRowHeight="15.75" x14ac:dyDescent="0.25"/>
  <cols>
    <col min="1" max="1" width="35.42578125" style="1" customWidth="1"/>
    <col min="2" max="2" width="12.1406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16</v>
      </c>
    </row>
    <row r="2" spans="1:8" x14ac:dyDescent="0.25">
      <c r="A2" s="1" t="s">
        <v>1101</v>
      </c>
    </row>
    <row r="3" spans="1:8" x14ac:dyDescent="0.25">
      <c r="A3" s="1" t="s">
        <v>1102</v>
      </c>
      <c r="B3" s="157"/>
    </row>
    <row r="5" spans="1:8" ht="63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>
        <v>0</v>
      </c>
      <c r="D6" s="733">
        <v>0</v>
      </c>
      <c r="E6" s="724"/>
    </row>
    <row r="7" spans="1:8" x14ac:dyDescent="0.25">
      <c r="A7" s="687" t="s">
        <v>1063</v>
      </c>
      <c r="B7" s="687">
        <v>15</v>
      </c>
      <c r="C7" s="733">
        <v>10</v>
      </c>
      <c r="D7" s="733">
        <v>10</v>
      </c>
      <c r="E7" s="724">
        <f>+(D7-C7)/C7</f>
        <v>0</v>
      </c>
    </row>
    <row r="8" spans="1:8" x14ac:dyDescent="0.25">
      <c r="A8" s="687" t="s">
        <v>1064</v>
      </c>
      <c r="B8" s="687">
        <v>15</v>
      </c>
      <c r="C8" s="733">
        <v>0</v>
      </c>
      <c r="D8" s="733">
        <v>0</v>
      </c>
      <c r="E8" s="724"/>
    </row>
    <row r="9" spans="1:8" x14ac:dyDescent="0.25">
      <c r="A9" s="687" t="s">
        <v>1065</v>
      </c>
      <c r="B9" s="687">
        <v>15</v>
      </c>
      <c r="C9" s="733">
        <v>0</v>
      </c>
      <c r="D9" s="733">
        <v>0</v>
      </c>
      <c r="E9" s="724"/>
    </row>
    <row r="10" spans="1:8" x14ac:dyDescent="0.25">
      <c r="A10" s="687" t="s">
        <v>1066</v>
      </c>
      <c r="B10" s="687">
        <v>15</v>
      </c>
      <c r="C10" s="733">
        <v>7</v>
      </c>
      <c r="D10" s="733">
        <v>7</v>
      </c>
      <c r="E10" s="724">
        <f>+(D10-C10)/C10</f>
        <v>0</v>
      </c>
    </row>
    <row r="11" spans="1:8" x14ac:dyDescent="0.25">
      <c r="A11" s="687" t="s">
        <v>1028</v>
      </c>
      <c r="B11" s="687">
        <v>15</v>
      </c>
      <c r="C11" s="733">
        <v>2</v>
      </c>
      <c r="D11" s="733">
        <v>2</v>
      </c>
      <c r="E11" s="724">
        <f>+(D11-C11)/C11</f>
        <v>0</v>
      </c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>+(D12-C12)/C12</f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580.5</v>
      </c>
      <c r="D13" s="733">
        <f>+((D12*B12)+(D11*B11)+(D10*B10)+(D9*B9)+(D8*B8)+(D7*B7)+(D6*B6))*2</f>
        <v>580.5</v>
      </c>
      <c r="E13" s="724">
        <f>+(D13-C13)/C13</f>
        <v>0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180.59</v>
      </c>
      <c r="C16" s="687">
        <v>180.59</v>
      </c>
      <c r="D16" s="724">
        <f>(C16-B16)/B16</f>
        <v>0</v>
      </c>
    </row>
    <row r="17" spans="1:5" x14ac:dyDescent="0.25">
      <c r="A17" s="687" t="s">
        <v>1070</v>
      </c>
      <c r="B17" s="723">
        <v>180.59</v>
      </c>
      <c r="C17" s="687">
        <v>180.59</v>
      </c>
      <c r="D17" s="724">
        <f>(C17-B17)/B17</f>
        <v>0</v>
      </c>
    </row>
    <row r="18" spans="1:5" x14ac:dyDescent="0.25">
      <c r="A18" s="687" t="s">
        <v>1071</v>
      </c>
      <c r="B18" s="723">
        <v>200.59</v>
      </c>
      <c r="C18" s="687">
        <v>200.59</v>
      </c>
      <c r="D18" s="724">
        <f>(C18-B18)/B18</f>
        <v>0</v>
      </c>
    </row>
    <row r="20" spans="1:5" x14ac:dyDescent="0.25">
      <c r="A20" s="45"/>
      <c r="B20" s="735" t="s">
        <v>57</v>
      </c>
      <c r="C20" s="895" t="s">
        <v>58</v>
      </c>
      <c r="D20" s="895"/>
    </row>
    <row r="21" spans="1:5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5" ht="31.5" x14ac:dyDescent="0.25">
      <c r="A22" s="758" t="s">
        <v>126</v>
      </c>
      <c r="B22" s="759">
        <v>236.69</v>
      </c>
      <c r="C22" s="759">
        <v>236.69</v>
      </c>
      <c r="D22" s="741">
        <f>(C22-B22)/B22</f>
        <v>0</v>
      </c>
      <c r="E22" s="2"/>
    </row>
    <row r="23" spans="1:5" ht="31.5" x14ac:dyDescent="0.25">
      <c r="A23" s="758" t="s">
        <v>127</v>
      </c>
      <c r="B23" s="759">
        <v>221.69</v>
      </c>
      <c r="C23" s="759">
        <v>221.69</v>
      </c>
      <c r="D23" s="741">
        <f>(C23-B23)/B23</f>
        <v>0</v>
      </c>
      <c r="E23" s="2"/>
    </row>
    <row r="24" spans="1:5" x14ac:dyDescent="0.25">
      <c r="D24" s="186"/>
      <c r="E24" s="2"/>
    </row>
    <row r="25" spans="1:5" x14ac:dyDescent="0.25">
      <c r="A25" s="511" t="s">
        <v>1073</v>
      </c>
      <c r="D25" s="186"/>
      <c r="E25" s="2"/>
    </row>
    <row r="26" spans="1:5" x14ac:dyDescent="0.25">
      <c r="A26" s="701" t="s">
        <v>465</v>
      </c>
      <c r="B26" s="751">
        <v>226.63</v>
      </c>
      <c r="C26" s="751">
        <v>226.63</v>
      </c>
      <c r="D26" s="741">
        <f t="shared" ref="D26:D48" si="0">(C26-B26)/B26</f>
        <v>0</v>
      </c>
      <c r="E26" s="2"/>
    </row>
    <row r="27" spans="1:5" x14ac:dyDescent="0.25">
      <c r="A27" s="701" t="s">
        <v>466</v>
      </c>
      <c r="B27" s="751">
        <v>302.2</v>
      </c>
      <c r="C27" s="751">
        <v>302.2</v>
      </c>
      <c r="D27" s="741">
        <f t="shared" si="0"/>
        <v>0</v>
      </c>
      <c r="E27" s="2"/>
    </row>
    <row r="28" spans="1:5" ht="47.25" x14ac:dyDescent="0.25">
      <c r="A28" s="701" t="s">
        <v>467</v>
      </c>
      <c r="B28" s="751">
        <v>195.59</v>
      </c>
      <c r="C28" s="751">
        <v>195.59</v>
      </c>
      <c r="D28" s="741">
        <f t="shared" si="0"/>
        <v>0</v>
      </c>
      <c r="E28" s="2"/>
    </row>
    <row r="29" spans="1:5" ht="31.5" x14ac:dyDescent="0.25">
      <c r="A29" s="701" t="s">
        <v>468</v>
      </c>
      <c r="B29" s="751">
        <v>200.58999999999997</v>
      </c>
      <c r="C29" s="751">
        <v>200.58999999999997</v>
      </c>
      <c r="D29" s="741">
        <f t="shared" si="0"/>
        <v>0</v>
      </c>
      <c r="E29" s="2"/>
    </row>
    <row r="30" spans="1:5" ht="31.5" x14ac:dyDescent="0.25">
      <c r="A30" s="701" t="s">
        <v>469</v>
      </c>
      <c r="B30" s="751">
        <v>215.59</v>
      </c>
      <c r="C30" s="751">
        <v>215.59</v>
      </c>
      <c r="D30" s="741">
        <f t="shared" si="0"/>
        <v>0</v>
      </c>
      <c r="E30" s="2"/>
    </row>
    <row r="31" spans="1:5" x14ac:dyDescent="0.25">
      <c r="A31" s="760" t="s">
        <v>470</v>
      </c>
      <c r="B31" s="751">
        <v>198.69</v>
      </c>
      <c r="C31" s="751">
        <v>198.69</v>
      </c>
      <c r="D31" s="741">
        <f t="shared" si="0"/>
        <v>0</v>
      </c>
      <c r="E31" s="2"/>
    </row>
    <row r="32" spans="1:5" ht="31.5" x14ac:dyDescent="0.25">
      <c r="A32" s="701" t="s">
        <v>471</v>
      </c>
      <c r="B32" s="751">
        <v>200.59</v>
      </c>
      <c r="C32" s="751">
        <v>200.59</v>
      </c>
      <c r="D32" s="741">
        <f t="shared" si="0"/>
        <v>0</v>
      </c>
      <c r="E32" s="2"/>
    </row>
    <row r="33" spans="1:5" x14ac:dyDescent="0.25">
      <c r="A33" s="701" t="s">
        <v>472</v>
      </c>
      <c r="B33" s="751">
        <v>185.59</v>
      </c>
      <c r="C33" s="751">
        <v>185.59</v>
      </c>
      <c r="D33" s="741">
        <f t="shared" si="0"/>
        <v>0</v>
      </c>
      <c r="E33" s="2"/>
    </row>
    <row r="34" spans="1:5" ht="47.25" x14ac:dyDescent="0.25">
      <c r="A34" s="701" t="s">
        <v>473</v>
      </c>
      <c r="B34" s="751">
        <v>220.59</v>
      </c>
      <c r="C34" s="751">
        <v>220.59</v>
      </c>
      <c r="D34" s="741">
        <f t="shared" si="0"/>
        <v>0</v>
      </c>
      <c r="E34" s="2"/>
    </row>
    <row r="35" spans="1:5" x14ac:dyDescent="0.25">
      <c r="A35" s="701" t="s">
        <v>474</v>
      </c>
      <c r="B35" s="751">
        <v>185.59</v>
      </c>
      <c r="C35" s="751">
        <v>185.59</v>
      </c>
      <c r="D35" s="741">
        <f t="shared" si="0"/>
        <v>0</v>
      </c>
      <c r="E35" s="2"/>
    </row>
    <row r="36" spans="1:5" ht="31.5" x14ac:dyDescent="0.25">
      <c r="A36" s="701" t="s">
        <v>475</v>
      </c>
      <c r="B36" s="751">
        <v>200.63</v>
      </c>
      <c r="C36" s="751">
        <v>200.63</v>
      </c>
      <c r="D36" s="741">
        <f t="shared" si="0"/>
        <v>0</v>
      </c>
      <c r="E36" s="2"/>
    </row>
    <row r="37" spans="1:5" x14ac:dyDescent="0.25">
      <c r="A37" s="701" t="s">
        <v>476</v>
      </c>
      <c r="B37" s="751">
        <v>226.63</v>
      </c>
      <c r="C37" s="751">
        <v>226.63</v>
      </c>
      <c r="D37" s="741">
        <f t="shared" si="0"/>
        <v>0</v>
      </c>
      <c r="E37" s="2"/>
    </row>
    <row r="38" spans="1:5" x14ac:dyDescent="0.25">
      <c r="A38" s="701" t="s">
        <v>477</v>
      </c>
      <c r="B38" s="751">
        <v>272.13</v>
      </c>
      <c r="C38" s="751">
        <v>272.13</v>
      </c>
      <c r="D38" s="741">
        <f t="shared" si="0"/>
        <v>0</v>
      </c>
      <c r="E38" s="2"/>
    </row>
    <row r="39" spans="1:5" x14ac:dyDescent="0.25">
      <c r="A39" s="701" t="s">
        <v>478</v>
      </c>
      <c r="B39" s="751">
        <v>277.13000000000005</v>
      </c>
      <c r="C39" s="751">
        <v>277.13000000000005</v>
      </c>
      <c r="D39" s="741">
        <f t="shared" si="0"/>
        <v>0</v>
      </c>
      <c r="E39" s="2"/>
    </row>
    <row r="40" spans="1:5" x14ac:dyDescent="0.25">
      <c r="A40" s="701" t="s">
        <v>479</v>
      </c>
      <c r="B40" s="751">
        <v>185.59</v>
      </c>
      <c r="C40" s="751">
        <v>185.59</v>
      </c>
      <c r="D40" s="741">
        <f t="shared" si="0"/>
        <v>0</v>
      </c>
      <c r="E40" s="2"/>
    </row>
    <row r="41" spans="1:5" ht="31.5" x14ac:dyDescent="0.25">
      <c r="A41" s="701" t="s">
        <v>480</v>
      </c>
      <c r="B41" s="751">
        <v>203.69</v>
      </c>
      <c r="C41" s="751">
        <v>203.69</v>
      </c>
      <c r="D41" s="741">
        <f t="shared" si="0"/>
        <v>0</v>
      </c>
      <c r="E41" s="2"/>
    </row>
    <row r="42" spans="1:5" x14ac:dyDescent="0.25">
      <c r="A42" s="701" t="s">
        <v>481</v>
      </c>
      <c r="B42" s="751">
        <v>185.59</v>
      </c>
      <c r="C42" s="751">
        <v>185.59</v>
      </c>
      <c r="D42" s="741">
        <f t="shared" si="0"/>
        <v>0</v>
      </c>
      <c r="E42" s="2"/>
    </row>
    <row r="43" spans="1:5" x14ac:dyDescent="0.25">
      <c r="A43" s="760" t="s">
        <v>482</v>
      </c>
      <c r="B43" s="751">
        <v>254.69</v>
      </c>
      <c r="C43" s="751">
        <v>254.69</v>
      </c>
      <c r="D43" s="741">
        <f t="shared" si="0"/>
        <v>0</v>
      </c>
      <c r="E43" s="2"/>
    </row>
    <row r="44" spans="1:5" x14ac:dyDescent="0.25">
      <c r="A44" s="760" t="s">
        <v>483</v>
      </c>
      <c r="B44" s="751">
        <v>254.69</v>
      </c>
      <c r="C44" s="751">
        <v>254.69</v>
      </c>
      <c r="D44" s="741">
        <f t="shared" si="0"/>
        <v>0</v>
      </c>
      <c r="E44" s="2"/>
    </row>
    <row r="45" spans="1:5" x14ac:dyDescent="0.25">
      <c r="A45" s="760" t="s">
        <v>484</v>
      </c>
      <c r="B45" s="751">
        <v>254.69</v>
      </c>
      <c r="C45" s="751">
        <v>254.69</v>
      </c>
      <c r="D45" s="741">
        <f t="shared" si="0"/>
        <v>0</v>
      </c>
      <c r="E45" s="2"/>
    </row>
    <row r="46" spans="1:5" x14ac:dyDescent="0.25">
      <c r="A46" s="760" t="s">
        <v>485</v>
      </c>
      <c r="B46" s="751">
        <v>254.69</v>
      </c>
      <c r="C46" s="751">
        <v>254.69</v>
      </c>
      <c r="D46" s="741">
        <f t="shared" si="0"/>
        <v>0</v>
      </c>
      <c r="E46" s="2"/>
    </row>
    <row r="47" spans="1:5" x14ac:dyDescent="0.25">
      <c r="A47" s="760" t="s">
        <v>486</v>
      </c>
      <c r="B47" s="751">
        <v>254.69</v>
      </c>
      <c r="C47" s="751">
        <v>254.69</v>
      </c>
      <c r="D47" s="741">
        <f t="shared" si="0"/>
        <v>0</v>
      </c>
      <c r="E47" s="2"/>
    </row>
    <row r="48" spans="1:5" x14ac:dyDescent="0.25">
      <c r="A48" s="701" t="s">
        <v>487</v>
      </c>
      <c r="B48" s="751">
        <v>185.59</v>
      </c>
      <c r="C48" s="751">
        <v>185.59</v>
      </c>
      <c r="D48" s="741">
        <f t="shared" si="0"/>
        <v>0</v>
      </c>
      <c r="E48" s="2"/>
    </row>
    <row r="49" spans="1:7" ht="31.5" x14ac:dyDescent="0.25">
      <c r="A49" s="701" t="s">
        <v>1103</v>
      </c>
      <c r="B49" s="751" t="s">
        <v>1104</v>
      </c>
      <c r="C49" s="751">
        <v>193.09</v>
      </c>
      <c r="D49" s="741">
        <v>1</v>
      </c>
      <c r="G49" s="1" t="s">
        <v>1105</v>
      </c>
    </row>
    <row r="50" spans="1:7" x14ac:dyDescent="0.25">
      <c r="A50" s="701" t="s">
        <v>489</v>
      </c>
      <c r="B50" s="751">
        <v>185.59</v>
      </c>
      <c r="C50" s="751">
        <v>185.59</v>
      </c>
      <c r="D50" s="741">
        <f>(C50-B50)/B50</f>
        <v>0</v>
      </c>
      <c r="E50" s="2"/>
    </row>
    <row r="51" spans="1:7" x14ac:dyDescent="0.25">
      <c r="A51" s="701" t="s">
        <v>490</v>
      </c>
      <c r="B51" s="756">
        <v>193.09</v>
      </c>
      <c r="C51" s="756">
        <v>193.09</v>
      </c>
      <c r="D51" s="741">
        <f>(C51-B51)/B51</f>
        <v>0</v>
      </c>
    </row>
    <row r="52" spans="1:7" x14ac:dyDescent="0.25">
      <c r="A52" s="760" t="s">
        <v>356</v>
      </c>
      <c r="B52" s="751">
        <v>254.69</v>
      </c>
      <c r="C52" s="751">
        <v>254.69</v>
      </c>
      <c r="D52" s="741">
        <f>(C52-B52)/B52</f>
        <v>0</v>
      </c>
      <c r="E52" s="2"/>
    </row>
    <row r="53" spans="1:7" x14ac:dyDescent="0.25">
      <c r="A53" s="760" t="s">
        <v>491</v>
      </c>
      <c r="B53" s="751">
        <v>254.69</v>
      </c>
      <c r="C53" s="751">
        <v>254.69</v>
      </c>
      <c r="D53" s="741">
        <f>(C53-B53)/B53</f>
        <v>0</v>
      </c>
      <c r="E53" s="2"/>
    </row>
    <row r="54" spans="1:7" ht="31.5" x14ac:dyDescent="0.25">
      <c r="A54" s="701" t="s">
        <v>1106</v>
      </c>
      <c r="B54" s="751">
        <v>240.59</v>
      </c>
      <c r="C54" s="751">
        <v>240.59</v>
      </c>
      <c r="D54" s="741">
        <f>(C54-B54)/B54</f>
        <v>0</v>
      </c>
      <c r="E54" s="2"/>
    </row>
    <row r="55" spans="1:7" x14ac:dyDescent="0.25">
      <c r="A55" s="701" t="s">
        <v>1107</v>
      </c>
      <c r="B55" s="751" t="s">
        <v>1104</v>
      </c>
      <c r="C55" s="751">
        <v>193.09</v>
      </c>
      <c r="D55" s="741">
        <v>1</v>
      </c>
      <c r="G55" s="1" t="s">
        <v>1105</v>
      </c>
    </row>
    <row r="56" spans="1:7" x14ac:dyDescent="0.25">
      <c r="A56" s="701" t="s">
        <v>493</v>
      </c>
      <c r="B56" s="751">
        <v>185.59</v>
      </c>
      <c r="C56" s="751">
        <v>185.59</v>
      </c>
      <c r="D56" s="741">
        <f t="shared" ref="D56:D77" si="1">(C56-B56)/B56</f>
        <v>0</v>
      </c>
      <c r="E56" s="2"/>
    </row>
    <row r="57" spans="1:7" x14ac:dyDescent="0.25">
      <c r="A57" s="760" t="s">
        <v>494</v>
      </c>
      <c r="B57" s="751">
        <v>198.69</v>
      </c>
      <c r="C57" s="751">
        <v>198.69</v>
      </c>
      <c r="D57" s="741">
        <f t="shared" si="1"/>
        <v>0</v>
      </c>
      <c r="E57" s="2"/>
    </row>
    <row r="58" spans="1:7" x14ac:dyDescent="0.25">
      <c r="A58" s="760" t="s">
        <v>495</v>
      </c>
      <c r="B58" s="751">
        <v>198.69</v>
      </c>
      <c r="C58" s="751">
        <v>198.69</v>
      </c>
      <c r="D58" s="741">
        <f t="shared" si="1"/>
        <v>0</v>
      </c>
      <c r="E58" s="2"/>
    </row>
    <row r="59" spans="1:7" x14ac:dyDescent="0.25">
      <c r="A59" s="760" t="s">
        <v>496</v>
      </c>
      <c r="B59" s="751">
        <v>254.69</v>
      </c>
      <c r="C59" s="751">
        <v>254.69</v>
      </c>
      <c r="D59" s="741">
        <f t="shared" si="1"/>
        <v>0</v>
      </c>
      <c r="E59" s="2"/>
    </row>
    <row r="60" spans="1:7" x14ac:dyDescent="0.25">
      <c r="A60" s="760" t="s">
        <v>497</v>
      </c>
      <c r="B60" s="751">
        <v>198.69</v>
      </c>
      <c r="C60" s="751">
        <v>198.69</v>
      </c>
      <c r="D60" s="741">
        <f t="shared" si="1"/>
        <v>0</v>
      </c>
      <c r="E60" s="2"/>
    </row>
    <row r="61" spans="1:7" x14ac:dyDescent="0.25">
      <c r="A61" s="760" t="s">
        <v>498</v>
      </c>
      <c r="B61" s="751">
        <v>198.69</v>
      </c>
      <c r="C61" s="751">
        <v>198.69</v>
      </c>
      <c r="D61" s="741">
        <f t="shared" si="1"/>
        <v>0</v>
      </c>
      <c r="E61" s="2"/>
    </row>
    <row r="62" spans="1:7" x14ac:dyDescent="0.25">
      <c r="A62" s="701" t="s">
        <v>499</v>
      </c>
      <c r="B62" s="751">
        <v>185.59</v>
      </c>
      <c r="C62" s="751">
        <v>185.59</v>
      </c>
      <c r="D62" s="741">
        <f t="shared" si="1"/>
        <v>0</v>
      </c>
      <c r="E62" s="2"/>
    </row>
    <row r="63" spans="1:7" x14ac:dyDescent="0.25">
      <c r="A63" s="701" t="s">
        <v>500</v>
      </c>
      <c r="B63" s="751">
        <v>200.63</v>
      </c>
      <c r="C63" s="751">
        <v>200.63</v>
      </c>
      <c r="D63" s="741">
        <f t="shared" si="1"/>
        <v>0</v>
      </c>
      <c r="E63" s="2"/>
    </row>
    <row r="64" spans="1:7" x14ac:dyDescent="0.25">
      <c r="A64" s="701" t="s">
        <v>501</v>
      </c>
      <c r="B64" s="751">
        <v>185.59</v>
      </c>
      <c r="C64" s="751">
        <v>185.59</v>
      </c>
      <c r="D64" s="741">
        <f t="shared" si="1"/>
        <v>0</v>
      </c>
    </row>
    <row r="65" spans="1:7" x14ac:dyDescent="0.25">
      <c r="A65" s="760" t="s">
        <v>502</v>
      </c>
      <c r="B65" s="751">
        <v>254.69</v>
      </c>
      <c r="C65" s="751">
        <v>254.69</v>
      </c>
      <c r="D65" s="741">
        <f t="shared" si="1"/>
        <v>0</v>
      </c>
      <c r="E65" s="2"/>
    </row>
    <row r="66" spans="1:7" ht="31.5" x14ac:dyDescent="0.25">
      <c r="A66" s="701" t="s">
        <v>503</v>
      </c>
      <c r="B66" s="751">
        <v>254.69</v>
      </c>
      <c r="C66" s="751">
        <v>254.69</v>
      </c>
      <c r="D66" s="741">
        <f t="shared" si="1"/>
        <v>0</v>
      </c>
      <c r="E66" s="2"/>
    </row>
    <row r="67" spans="1:7" ht="47.25" x14ac:dyDescent="0.25">
      <c r="A67" s="701" t="s">
        <v>504</v>
      </c>
      <c r="B67" s="751">
        <v>195.59</v>
      </c>
      <c r="C67" s="751">
        <v>195.59</v>
      </c>
      <c r="D67" s="741">
        <f t="shared" si="1"/>
        <v>0</v>
      </c>
      <c r="E67" s="2"/>
    </row>
    <row r="68" spans="1:7" x14ac:dyDescent="0.25">
      <c r="A68" s="760" t="s">
        <v>505</v>
      </c>
      <c r="B68" s="751">
        <v>254.69</v>
      </c>
      <c r="C68" s="751">
        <v>254.69</v>
      </c>
      <c r="D68" s="741">
        <f t="shared" si="1"/>
        <v>0</v>
      </c>
      <c r="E68" s="2"/>
    </row>
    <row r="69" spans="1:7" ht="31.5" x14ac:dyDescent="0.25">
      <c r="A69" s="701" t="s">
        <v>506</v>
      </c>
      <c r="B69" s="751">
        <v>185.59</v>
      </c>
      <c r="C69" s="751">
        <v>185.59</v>
      </c>
      <c r="D69" s="741">
        <f t="shared" si="1"/>
        <v>0</v>
      </c>
      <c r="E69" s="2"/>
    </row>
    <row r="70" spans="1:7" x14ac:dyDescent="0.25">
      <c r="A70" s="760" t="s">
        <v>507</v>
      </c>
      <c r="B70" s="751">
        <v>198.69</v>
      </c>
      <c r="C70" s="751">
        <v>198.69</v>
      </c>
      <c r="D70" s="741">
        <f t="shared" si="1"/>
        <v>0</v>
      </c>
      <c r="E70" s="2"/>
    </row>
    <row r="71" spans="1:7" x14ac:dyDescent="0.25">
      <c r="A71" s="701" t="s">
        <v>508</v>
      </c>
      <c r="B71" s="751">
        <v>185.59</v>
      </c>
      <c r="C71" s="751">
        <v>185.59</v>
      </c>
      <c r="D71" s="741">
        <f t="shared" si="1"/>
        <v>0</v>
      </c>
      <c r="E71" s="2"/>
    </row>
    <row r="72" spans="1:7" x14ac:dyDescent="0.25">
      <c r="A72" s="760" t="s">
        <v>509</v>
      </c>
      <c r="B72" s="751">
        <v>254.69</v>
      </c>
      <c r="C72" s="751">
        <v>254.69</v>
      </c>
      <c r="D72" s="741">
        <f t="shared" si="1"/>
        <v>0</v>
      </c>
      <c r="E72" s="2"/>
    </row>
    <row r="73" spans="1:7" x14ac:dyDescent="0.25">
      <c r="A73" s="701" t="s">
        <v>510</v>
      </c>
      <c r="B73" s="751">
        <v>185.59</v>
      </c>
      <c r="C73" s="751">
        <v>185.59</v>
      </c>
      <c r="D73" s="741">
        <f t="shared" si="1"/>
        <v>0</v>
      </c>
      <c r="E73" s="2"/>
    </row>
    <row r="74" spans="1:7" ht="31.5" x14ac:dyDescent="0.25">
      <c r="A74" s="701" t="s">
        <v>511</v>
      </c>
      <c r="B74" s="751">
        <v>226.2</v>
      </c>
      <c r="C74" s="751">
        <v>226.2</v>
      </c>
      <c r="D74" s="741">
        <f t="shared" si="1"/>
        <v>0</v>
      </c>
      <c r="E74" s="2"/>
    </row>
    <row r="75" spans="1:7" x14ac:dyDescent="0.25">
      <c r="A75" s="760" t="s">
        <v>512</v>
      </c>
      <c r="B75" s="751">
        <v>198.69</v>
      </c>
      <c r="C75" s="751">
        <v>198.69</v>
      </c>
      <c r="D75" s="741">
        <f t="shared" si="1"/>
        <v>0</v>
      </c>
      <c r="E75" s="2"/>
    </row>
    <row r="76" spans="1:7" x14ac:dyDescent="0.25">
      <c r="A76" s="760" t="s">
        <v>513</v>
      </c>
      <c r="B76" s="751">
        <v>198.69</v>
      </c>
      <c r="C76" s="751">
        <v>198.69</v>
      </c>
      <c r="D76" s="741">
        <f t="shared" si="1"/>
        <v>0</v>
      </c>
      <c r="E76" s="2"/>
    </row>
    <row r="77" spans="1:7" x14ac:dyDescent="0.25">
      <c r="A77" s="760" t="s">
        <v>514</v>
      </c>
      <c r="B77" s="751">
        <v>198.69</v>
      </c>
      <c r="C77" s="751">
        <v>198.69</v>
      </c>
      <c r="D77" s="741">
        <f t="shared" si="1"/>
        <v>0</v>
      </c>
      <c r="E77" s="2"/>
    </row>
    <row r="78" spans="1:7" x14ac:dyDescent="0.25">
      <c r="A78" s="701" t="s">
        <v>1108</v>
      </c>
      <c r="B78" s="751" t="s">
        <v>1104</v>
      </c>
      <c r="C78" s="751">
        <v>193.09</v>
      </c>
      <c r="D78" s="741">
        <v>1</v>
      </c>
      <c r="G78" s="1" t="s">
        <v>1105</v>
      </c>
    </row>
    <row r="79" spans="1:7" x14ac:dyDescent="0.25">
      <c r="A79" s="701" t="s">
        <v>516</v>
      </c>
      <c r="B79" s="751">
        <v>185.59</v>
      </c>
      <c r="C79" s="751">
        <v>185.59</v>
      </c>
      <c r="D79" s="741">
        <f t="shared" ref="D79:D104" si="2">(C79-B79)/B79</f>
        <v>0</v>
      </c>
      <c r="E79" s="2"/>
    </row>
    <row r="80" spans="1:7" x14ac:dyDescent="0.25">
      <c r="A80" s="701" t="s">
        <v>517</v>
      </c>
      <c r="B80" s="751">
        <v>185.59</v>
      </c>
      <c r="C80" s="751">
        <v>185.59</v>
      </c>
      <c r="D80" s="741">
        <f t="shared" si="2"/>
        <v>0</v>
      </c>
      <c r="E80" s="2"/>
    </row>
    <row r="81" spans="1:5" ht="31.5" x14ac:dyDescent="0.25">
      <c r="A81" s="701" t="s">
        <v>518</v>
      </c>
      <c r="B81" s="751">
        <v>198.69</v>
      </c>
      <c r="C81" s="751">
        <v>198.69</v>
      </c>
      <c r="D81" s="741">
        <f t="shared" si="2"/>
        <v>0</v>
      </c>
      <c r="E81" s="2"/>
    </row>
    <row r="82" spans="1:5" x14ac:dyDescent="0.25">
      <c r="A82" s="760" t="s">
        <v>519</v>
      </c>
      <c r="B82" s="751">
        <v>254.69</v>
      </c>
      <c r="C82" s="751">
        <v>254.69</v>
      </c>
      <c r="D82" s="741">
        <f t="shared" si="2"/>
        <v>0</v>
      </c>
      <c r="E82" s="2"/>
    </row>
    <row r="83" spans="1:5" x14ac:dyDescent="0.25">
      <c r="A83" s="760" t="s">
        <v>520</v>
      </c>
      <c r="B83" s="751">
        <v>254.69</v>
      </c>
      <c r="C83" s="751">
        <v>254.69</v>
      </c>
      <c r="D83" s="741">
        <f t="shared" si="2"/>
        <v>0</v>
      </c>
      <c r="E83" s="2"/>
    </row>
    <row r="84" spans="1:5" x14ac:dyDescent="0.25">
      <c r="A84" s="760" t="s">
        <v>521</v>
      </c>
      <c r="B84" s="751">
        <v>198.69</v>
      </c>
      <c r="C84" s="751">
        <v>198.69</v>
      </c>
      <c r="D84" s="741">
        <f t="shared" si="2"/>
        <v>0</v>
      </c>
      <c r="E84" s="2"/>
    </row>
    <row r="85" spans="1:5" x14ac:dyDescent="0.25">
      <c r="A85" s="760" t="s">
        <v>522</v>
      </c>
      <c r="B85" s="751">
        <v>254.69</v>
      </c>
      <c r="C85" s="751">
        <v>254.69</v>
      </c>
      <c r="D85" s="741">
        <f t="shared" si="2"/>
        <v>0</v>
      </c>
      <c r="E85" s="2"/>
    </row>
    <row r="86" spans="1:5" x14ac:dyDescent="0.25">
      <c r="A86" s="701" t="s">
        <v>523</v>
      </c>
      <c r="B86" s="751">
        <v>200.63</v>
      </c>
      <c r="C86" s="751">
        <v>200.63</v>
      </c>
      <c r="D86" s="741">
        <f t="shared" si="2"/>
        <v>0</v>
      </c>
      <c r="E86" s="2"/>
    </row>
    <row r="87" spans="1:5" x14ac:dyDescent="0.25">
      <c r="A87" s="701" t="s">
        <v>524</v>
      </c>
      <c r="B87" s="751">
        <v>185.59</v>
      </c>
      <c r="C87" s="751">
        <v>185.59</v>
      </c>
      <c r="D87" s="741">
        <f t="shared" si="2"/>
        <v>0</v>
      </c>
      <c r="E87" s="2"/>
    </row>
    <row r="88" spans="1:5" x14ac:dyDescent="0.25">
      <c r="A88" s="701" t="s">
        <v>525</v>
      </c>
      <c r="B88" s="751">
        <v>262.2</v>
      </c>
      <c r="C88" s="751">
        <v>262.2</v>
      </c>
      <c r="D88" s="741">
        <f t="shared" si="2"/>
        <v>0</v>
      </c>
      <c r="E88" s="2"/>
    </row>
    <row r="89" spans="1:5" ht="31.5" x14ac:dyDescent="0.25">
      <c r="A89" s="701" t="s">
        <v>526</v>
      </c>
      <c r="B89" s="751">
        <v>368.09</v>
      </c>
      <c r="C89" s="751">
        <v>368.09</v>
      </c>
      <c r="D89" s="741">
        <f t="shared" si="2"/>
        <v>0</v>
      </c>
    </row>
    <row r="90" spans="1:5" x14ac:dyDescent="0.25">
      <c r="A90" s="760" t="s">
        <v>527</v>
      </c>
      <c r="B90" s="751">
        <v>198.69</v>
      </c>
      <c r="C90" s="751">
        <v>198.69</v>
      </c>
      <c r="D90" s="741">
        <f t="shared" si="2"/>
        <v>0</v>
      </c>
      <c r="E90" s="2"/>
    </row>
    <row r="91" spans="1:5" ht="31.5" x14ac:dyDescent="0.25">
      <c r="A91" s="701" t="s">
        <v>528</v>
      </c>
      <c r="B91" s="751">
        <v>221.19</v>
      </c>
      <c r="C91" s="751">
        <v>221.19</v>
      </c>
      <c r="D91" s="741">
        <f t="shared" si="2"/>
        <v>0</v>
      </c>
      <c r="E91" s="2"/>
    </row>
    <row r="92" spans="1:5" x14ac:dyDescent="0.25">
      <c r="A92" s="701" t="s">
        <v>529</v>
      </c>
      <c r="B92" s="751">
        <v>185.59</v>
      </c>
      <c r="C92" s="751">
        <v>185.59</v>
      </c>
      <c r="D92" s="741">
        <f t="shared" si="2"/>
        <v>0</v>
      </c>
      <c r="E92" s="2"/>
    </row>
    <row r="93" spans="1:5" x14ac:dyDescent="0.25">
      <c r="A93" s="760" t="s">
        <v>530</v>
      </c>
      <c r="B93" s="751">
        <v>198.69</v>
      </c>
      <c r="C93" s="751">
        <v>198.69</v>
      </c>
      <c r="D93" s="741">
        <f t="shared" si="2"/>
        <v>0</v>
      </c>
      <c r="E93" s="2"/>
    </row>
    <row r="94" spans="1:5" x14ac:dyDescent="0.25">
      <c r="A94" s="701" t="s">
        <v>531</v>
      </c>
      <c r="B94" s="751">
        <v>230.59</v>
      </c>
      <c r="C94" s="751">
        <v>230.59</v>
      </c>
      <c r="D94" s="741">
        <f t="shared" si="2"/>
        <v>0</v>
      </c>
      <c r="E94" s="2"/>
    </row>
    <row r="95" spans="1:5" x14ac:dyDescent="0.25">
      <c r="A95" s="701" t="s">
        <v>532</v>
      </c>
      <c r="B95" s="751">
        <v>230.59</v>
      </c>
      <c r="C95" s="751">
        <v>230.59</v>
      </c>
      <c r="D95" s="741">
        <f t="shared" si="2"/>
        <v>0</v>
      </c>
      <c r="E95" s="2"/>
    </row>
    <row r="96" spans="1:5" x14ac:dyDescent="0.25">
      <c r="A96" s="701" t="s">
        <v>533</v>
      </c>
      <c r="B96" s="521">
        <v>185.72</v>
      </c>
      <c r="C96" s="521">
        <v>185.72</v>
      </c>
      <c r="D96" s="520">
        <f t="shared" si="2"/>
        <v>0</v>
      </c>
      <c r="E96" s="2"/>
    </row>
    <row r="97" spans="1:5" x14ac:dyDescent="0.25">
      <c r="A97" s="760" t="s">
        <v>534</v>
      </c>
      <c r="B97" s="221">
        <v>254</v>
      </c>
      <c r="C97" s="221">
        <v>254</v>
      </c>
      <c r="D97" s="520">
        <f t="shared" si="2"/>
        <v>0</v>
      </c>
      <c r="E97" s="2"/>
    </row>
    <row r="98" spans="1:5" x14ac:dyDescent="0.25">
      <c r="A98" s="760" t="s">
        <v>535</v>
      </c>
      <c r="B98" s="221">
        <v>198.69</v>
      </c>
      <c r="C98" s="221">
        <v>198.69</v>
      </c>
      <c r="D98" s="520">
        <f t="shared" si="2"/>
        <v>0</v>
      </c>
      <c r="E98" s="2"/>
    </row>
    <row r="99" spans="1:5" x14ac:dyDescent="0.25">
      <c r="A99" s="701" t="s">
        <v>536</v>
      </c>
      <c r="B99" s="221">
        <v>301.69</v>
      </c>
      <c r="C99" s="221">
        <v>301.69</v>
      </c>
      <c r="D99" s="741">
        <f t="shared" si="2"/>
        <v>0</v>
      </c>
      <c r="E99" s="2"/>
    </row>
    <row r="100" spans="1:5" x14ac:dyDescent="0.25">
      <c r="A100" s="760" t="s">
        <v>537</v>
      </c>
      <c r="B100" s="221">
        <v>198.69</v>
      </c>
      <c r="C100" s="221">
        <v>198.69</v>
      </c>
      <c r="D100" s="741">
        <f t="shared" si="2"/>
        <v>0</v>
      </c>
      <c r="E100" s="2"/>
    </row>
    <row r="101" spans="1:5" ht="31.5" x14ac:dyDescent="0.25">
      <c r="A101" s="701" t="s">
        <v>538</v>
      </c>
      <c r="B101" s="221">
        <v>245.69</v>
      </c>
      <c r="C101" s="221">
        <v>245.69</v>
      </c>
      <c r="D101" s="741">
        <f t="shared" si="2"/>
        <v>0</v>
      </c>
      <c r="E101" s="2"/>
    </row>
    <row r="102" spans="1:5" x14ac:dyDescent="0.25">
      <c r="A102" s="701" t="s">
        <v>539</v>
      </c>
      <c r="B102" s="221">
        <v>406.69</v>
      </c>
      <c r="C102" s="221">
        <v>406.69</v>
      </c>
      <c r="D102" s="741">
        <f t="shared" si="2"/>
        <v>0</v>
      </c>
      <c r="E102" s="2"/>
    </row>
    <row r="103" spans="1:5" x14ac:dyDescent="0.25">
      <c r="A103" s="701" t="s">
        <v>540</v>
      </c>
      <c r="B103" s="221">
        <v>185.59</v>
      </c>
      <c r="C103" s="221">
        <v>185.59</v>
      </c>
      <c r="D103" s="741">
        <f t="shared" si="2"/>
        <v>0</v>
      </c>
      <c r="E103" s="2"/>
    </row>
    <row r="104" spans="1:5" x14ac:dyDescent="0.25">
      <c r="A104" s="701" t="s">
        <v>541</v>
      </c>
      <c r="B104" s="221">
        <v>301.69</v>
      </c>
      <c r="C104" s="221">
        <v>301.69</v>
      </c>
      <c r="D104" s="741">
        <f t="shared" si="2"/>
        <v>0</v>
      </c>
      <c r="E104" s="2"/>
    </row>
  </sheetData>
  <sortState xmlns:xlrd2="http://schemas.microsoft.com/office/spreadsheetml/2017/richdata2" ref="A26:XFD104">
    <sortCondition ref="A26:A104"/>
  </sortState>
  <mergeCells count="1">
    <mergeCell ref="C20:D20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249977111117893"/>
  </sheetPr>
  <dimension ref="A1:I64"/>
  <sheetViews>
    <sheetView workbookViewId="0">
      <selection activeCell="G18" sqref="G18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7.42578125" style="1" bestFit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17</v>
      </c>
    </row>
    <row r="2" spans="1:8" x14ac:dyDescent="0.25">
      <c r="A2" s="1" t="s">
        <v>1052</v>
      </c>
    </row>
    <row r="3" spans="1:8" x14ac:dyDescent="0.25">
      <c r="A3" s="1" t="s">
        <v>1054</v>
      </c>
      <c r="B3" s="157"/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/>
    </row>
    <row r="6" spans="1:8" x14ac:dyDescent="0.25">
      <c r="A6" s="687" t="s">
        <v>1062</v>
      </c>
      <c r="B6" s="687"/>
      <c r="C6" s="733"/>
      <c r="D6" s="733"/>
      <c r="E6" s="724"/>
    </row>
    <row r="7" spans="1:8" x14ac:dyDescent="0.25">
      <c r="A7" s="687" t="s">
        <v>1063</v>
      </c>
      <c r="B7" s="687">
        <v>15</v>
      </c>
      <c r="C7" s="733">
        <v>10.59</v>
      </c>
      <c r="D7" s="733">
        <v>10.59</v>
      </c>
      <c r="E7" s="724">
        <f t="shared" ref="E7:E13" si="0">+(D7-C7)/C7</f>
        <v>0</v>
      </c>
    </row>
    <row r="8" spans="1:8" x14ac:dyDescent="0.25">
      <c r="A8" s="687" t="s">
        <v>1064</v>
      </c>
      <c r="B8" s="687"/>
      <c r="C8" s="733"/>
      <c r="D8" s="733"/>
      <c r="E8" s="724"/>
    </row>
    <row r="9" spans="1:8" x14ac:dyDescent="0.25">
      <c r="A9" s="687" t="s">
        <v>1065</v>
      </c>
      <c r="B9" s="687">
        <v>15</v>
      </c>
      <c r="C9" s="733">
        <v>1.28</v>
      </c>
      <c r="D9" s="733">
        <v>1.28</v>
      </c>
      <c r="E9" s="724">
        <f t="shared" si="0"/>
        <v>0</v>
      </c>
    </row>
    <row r="10" spans="1:8" x14ac:dyDescent="0.25">
      <c r="A10" s="687" t="s">
        <v>1066</v>
      </c>
      <c r="B10" s="687">
        <v>15</v>
      </c>
      <c r="C10" s="733">
        <v>3.9</v>
      </c>
      <c r="D10" s="733">
        <v>6.5</v>
      </c>
      <c r="E10" s="724">
        <f t="shared" si="0"/>
        <v>0.66666666666666674</v>
      </c>
      <c r="G10" s="1" t="s">
        <v>1109</v>
      </c>
    </row>
    <row r="11" spans="1:8" x14ac:dyDescent="0.25">
      <c r="A11" s="687" t="s">
        <v>1028</v>
      </c>
      <c r="B11" s="687">
        <v>15</v>
      </c>
      <c r="C11" s="733">
        <v>3.79</v>
      </c>
      <c r="D11" s="733">
        <v>3.79</v>
      </c>
      <c r="E11" s="724">
        <f t="shared" si="0"/>
        <v>0</v>
      </c>
    </row>
    <row r="12" spans="1:8" hidden="1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597.29999999999995</v>
      </c>
      <c r="D13" s="733">
        <f>+((D12*B12)+(D11*B11)+(D10*B10)+(D9*B9)+(D8*B8)+(D7*B7)+(D6*B6))*2</f>
        <v>675.3</v>
      </c>
      <c r="E13" s="724">
        <f t="shared" si="0"/>
        <v>0.13058764439979911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178.06</v>
      </c>
      <c r="C16" s="723">
        <f>B16</f>
        <v>178.06</v>
      </c>
      <c r="D16" s="724">
        <f>(C16-B16)/B16</f>
        <v>0</v>
      </c>
      <c r="G16" s="2"/>
    </row>
    <row r="17" spans="1:7" x14ac:dyDescent="0.25">
      <c r="A17" s="687" t="s">
        <v>1070</v>
      </c>
      <c r="B17" s="723">
        <v>178.06</v>
      </c>
      <c r="C17" s="723">
        <f t="shared" ref="C17:C18" si="1">B17</f>
        <v>178.06</v>
      </c>
      <c r="D17" s="724">
        <f>(C17-B17)/B17</f>
        <v>0</v>
      </c>
      <c r="G17" s="2"/>
    </row>
    <row r="18" spans="1:7" x14ac:dyDescent="0.25">
      <c r="A18" s="687" t="s">
        <v>1071</v>
      </c>
      <c r="B18" s="723">
        <v>195.3</v>
      </c>
      <c r="C18" s="723">
        <f t="shared" si="1"/>
        <v>195.3</v>
      </c>
      <c r="D18" s="724">
        <f>(C18-B18)/B18</f>
        <v>0</v>
      </c>
      <c r="G18" s="2"/>
    </row>
    <row r="20" spans="1:7" x14ac:dyDescent="0.25">
      <c r="A20" s="45"/>
      <c r="B20" s="735" t="s">
        <v>57</v>
      </c>
      <c r="C20" s="895" t="s">
        <v>58</v>
      </c>
      <c r="D20" s="895"/>
    </row>
    <row r="21" spans="1:7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7" x14ac:dyDescent="0.25">
      <c r="A22" s="701" t="s">
        <v>76</v>
      </c>
      <c r="B22" s="706">
        <v>211.45050000000001</v>
      </c>
      <c r="C22" s="702">
        <f>B22</f>
        <v>211.45050000000001</v>
      </c>
      <c r="D22" s="741">
        <f t="shared" ref="D22:D36" si="2">(C22-B22)/B22</f>
        <v>0</v>
      </c>
      <c r="G22" s="2"/>
    </row>
    <row r="23" spans="1:7" x14ac:dyDescent="0.25">
      <c r="A23" s="701" t="s">
        <v>128</v>
      </c>
      <c r="B23" s="706">
        <v>210.19576949999995</v>
      </c>
      <c r="C23" s="702">
        <f t="shared" ref="C23:C28" si="3">B23</f>
        <v>210.19576949999995</v>
      </c>
      <c r="D23" s="741">
        <f t="shared" si="2"/>
        <v>0</v>
      </c>
      <c r="G23" s="2"/>
    </row>
    <row r="24" spans="1:7" x14ac:dyDescent="0.25">
      <c r="A24" s="701" t="s">
        <v>129</v>
      </c>
      <c r="B24" s="706">
        <v>193.09994999999998</v>
      </c>
      <c r="C24" s="702">
        <f t="shared" si="3"/>
        <v>193.09994999999998</v>
      </c>
      <c r="D24" s="741">
        <f t="shared" si="2"/>
        <v>0</v>
      </c>
      <c r="G24" s="2"/>
    </row>
    <row r="25" spans="1:7" x14ac:dyDescent="0.25">
      <c r="A25" s="761" t="s">
        <v>130</v>
      </c>
      <c r="B25" s="706">
        <v>186.73469999999998</v>
      </c>
      <c r="C25" s="702">
        <f t="shared" si="3"/>
        <v>186.73469999999998</v>
      </c>
      <c r="D25" s="741">
        <f t="shared" si="2"/>
        <v>0</v>
      </c>
      <c r="G25" s="2"/>
    </row>
    <row r="26" spans="1:7" x14ac:dyDescent="0.25">
      <c r="A26" s="505" t="s">
        <v>131</v>
      </c>
      <c r="B26" s="506">
        <v>204.83964449999996</v>
      </c>
      <c r="C26" s="702">
        <f t="shared" si="3"/>
        <v>204.83964449999996</v>
      </c>
      <c r="D26" s="741">
        <f t="shared" si="2"/>
        <v>0</v>
      </c>
      <c r="G26" s="2"/>
    </row>
    <row r="27" spans="1:7" ht="30" x14ac:dyDescent="0.25">
      <c r="A27" s="192" t="s">
        <v>132</v>
      </c>
      <c r="B27" s="222">
        <v>202.94</v>
      </c>
      <c r="C27" s="702">
        <f t="shared" si="3"/>
        <v>202.94</v>
      </c>
      <c r="D27" s="741">
        <f t="shared" si="2"/>
        <v>0</v>
      </c>
      <c r="G27" s="2"/>
    </row>
    <row r="28" spans="1:7" x14ac:dyDescent="0.25">
      <c r="A28" s="165" t="s">
        <v>133</v>
      </c>
      <c r="B28" s="219">
        <v>180.20146949999997</v>
      </c>
      <c r="C28" s="702">
        <f t="shared" si="3"/>
        <v>180.20146949999997</v>
      </c>
      <c r="D28" s="741">
        <f t="shared" si="2"/>
        <v>0</v>
      </c>
      <c r="G28" s="2"/>
    </row>
    <row r="29" spans="1:7" x14ac:dyDescent="0.25">
      <c r="A29" s="192" t="s">
        <v>134</v>
      </c>
      <c r="B29" s="702">
        <v>206.51</v>
      </c>
      <c r="C29" s="702">
        <v>206.51</v>
      </c>
      <c r="D29" s="741">
        <f t="shared" si="2"/>
        <v>0</v>
      </c>
      <c r="F29" s="2"/>
      <c r="G29" s="2"/>
    </row>
    <row r="30" spans="1:7" x14ac:dyDescent="0.25">
      <c r="A30" s="192" t="s">
        <v>135</v>
      </c>
      <c r="B30" s="222">
        <v>186.06</v>
      </c>
      <c r="C30" s="702">
        <f t="shared" ref="C30:C35" si="4">B30</f>
        <v>186.06</v>
      </c>
      <c r="D30" s="741">
        <f t="shared" si="2"/>
        <v>0</v>
      </c>
      <c r="G30" s="2"/>
    </row>
    <row r="31" spans="1:7" x14ac:dyDescent="0.25">
      <c r="A31" s="192" t="s">
        <v>136</v>
      </c>
      <c r="B31" s="222">
        <v>186.16</v>
      </c>
      <c r="C31" s="702">
        <f t="shared" si="4"/>
        <v>186.16</v>
      </c>
      <c r="D31" s="741">
        <f t="shared" si="2"/>
        <v>0</v>
      </c>
      <c r="G31" s="2"/>
    </row>
    <row r="32" spans="1:7" x14ac:dyDescent="0.25">
      <c r="A32" s="192" t="s">
        <v>137</v>
      </c>
      <c r="B32" s="222">
        <v>185.02</v>
      </c>
      <c r="C32" s="702">
        <f t="shared" si="4"/>
        <v>185.02</v>
      </c>
      <c r="D32" s="741">
        <f t="shared" si="2"/>
        <v>0</v>
      </c>
      <c r="G32" s="2"/>
    </row>
    <row r="33" spans="1:9" x14ac:dyDescent="0.25">
      <c r="A33" s="191" t="s">
        <v>138</v>
      </c>
      <c r="B33" s="222">
        <v>189.43</v>
      </c>
      <c r="C33" s="702">
        <f t="shared" si="4"/>
        <v>189.43</v>
      </c>
      <c r="D33" s="741">
        <f t="shared" si="2"/>
        <v>0</v>
      </c>
      <c r="G33" s="2"/>
      <c r="I33" s="2"/>
    </row>
    <row r="34" spans="1:9" x14ac:dyDescent="0.25">
      <c r="A34" s="190" t="s">
        <v>65</v>
      </c>
      <c r="B34" s="223">
        <v>279.76</v>
      </c>
      <c r="C34" s="702">
        <f t="shared" si="4"/>
        <v>279.76</v>
      </c>
      <c r="D34" s="741">
        <f t="shared" si="2"/>
        <v>0</v>
      </c>
      <c r="G34" s="2"/>
      <c r="I34" s="2"/>
    </row>
    <row r="35" spans="1:9" x14ac:dyDescent="0.25">
      <c r="A35" s="193" t="s">
        <v>139</v>
      </c>
      <c r="B35" s="4">
        <v>192.84</v>
      </c>
      <c r="C35" s="702">
        <f t="shared" si="4"/>
        <v>192.84</v>
      </c>
      <c r="D35" s="741">
        <f t="shared" si="2"/>
        <v>0</v>
      </c>
      <c r="G35" s="2"/>
      <c r="I35" s="2"/>
    </row>
    <row r="36" spans="1:9" ht="31.5" x14ac:dyDescent="0.25">
      <c r="A36" s="758" t="s">
        <v>140</v>
      </c>
      <c r="B36" s="702">
        <v>208.06</v>
      </c>
      <c r="C36" s="702">
        <v>208.06</v>
      </c>
      <c r="D36" s="741">
        <f t="shared" si="2"/>
        <v>0</v>
      </c>
      <c r="G36" s="2"/>
    </row>
    <row r="37" spans="1:9" x14ac:dyDescent="0.25">
      <c r="G37" s="2"/>
    </row>
    <row r="38" spans="1:9" x14ac:dyDescent="0.25">
      <c r="A38" s="511" t="s">
        <v>1073</v>
      </c>
      <c r="B38" s="735" t="s">
        <v>57</v>
      </c>
      <c r="C38" s="895" t="s">
        <v>58</v>
      </c>
      <c r="D38" s="895"/>
      <c r="G38" s="2"/>
    </row>
    <row r="39" spans="1:9" ht="47.25" x14ac:dyDescent="0.25">
      <c r="A39" s="701" t="s">
        <v>542</v>
      </c>
      <c r="B39" s="751">
        <v>193.50608399999996</v>
      </c>
      <c r="C39" s="702">
        <f>B39</f>
        <v>193.50608399999996</v>
      </c>
      <c r="D39" s="741">
        <f>(C39-B39)/B39</f>
        <v>0</v>
      </c>
      <c r="G39" s="2"/>
    </row>
    <row r="40" spans="1:9" ht="47.25" x14ac:dyDescent="0.25">
      <c r="A40" s="701" t="s">
        <v>543</v>
      </c>
      <c r="B40" s="751">
        <v>299.41809974999995</v>
      </c>
      <c r="C40" s="702">
        <f t="shared" ref="C40:C64" si="5">B40</f>
        <v>299.41809974999995</v>
      </c>
      <c r="D40" s="741">
        <f t="shared" ref="D40:D60" si="6">(C40-B40)/B40</f>
        <v>0</v>
      </c>
      <c r="G40" s="2"/>
    </row>
    <row r="41" spans="1:9" ht="31.5" x14ac:dyDescent="0.25">
      <c r="A41" s="701" t="s">
        <v>544</v>
      </c>
      <c r="B41" s="751">
        <v>189.09263699999994</v>
      </c>
      <c r="C41" s="702">
        <f t="shared" si="5"/>
        <v>189.09263699999994</v>
      </c>
      <c r="D41" s="741">
        <f t="shared" si="6"/>
        <v>0</v>
      </c>
      <c r="G41" s="2"/>
    </row>
    <row r="42" spans="1:9" ht="31.5" x14ac:dyDescent="0.25">
      <c r="A42" s="701" t="s">
        <v>545</v>
      </c>
      <c r="B42" s="751">
        <v>189.09263699999994</v>
      </c>
      <c r="C42" s="702">
        <f t="shared" si="5"/>
        <v>189.09263699999994</v>
      </c>
      <c r="D42" s="741">
        <f t="shared" si="6"/>
        <v>0</v>
      </c>
      <c r="G42" s="2"/>
    </row>
    <row r="43" spans="1:9" ht="31.5" x14ac:dyDescent="0.25">
      <c r="A43" s="701" t="s">
        <v>546</v>
      </c>
      <c r="B43" s="751">
        <v>205.64306324999995</v>
      </c>
      <c r="C43" s="702">
        <f t="shared" si="5"/>
        <v>205.64306324999995</v>
      </c>
      <c r="D43" s="741">
        <f t="shared" si="6"/>
        <v>0</v>
      </c>
      <c r="G43" s="2"/>
    </row>
    <row r="44" spans="1:9" ht="31.5" x14ac:dyDescent="0.25">
      <c r="A44" s="701" t="s">
        <v>547</v>
      </c>
      <c r="B44" s="751">
        <v>205.64306324999995</v>
      </c>
      <c r="C44" s="702">
        <f t="shared" si="5"/>
        <v>205.64306324999995</v>
      </c>
      <c r="D44" s="741">
        <f t="shared" si="6"/>
        <v>0</v>
      </c>
      <c r="G44" s="2"/>
    </row>
    <row r="45" spans="1:9" ht="47.25" x14ac:dyDescent="0.25">
      <c r="A45" s="701" t="s">
        <v>548</v>
      </c>
      <c r="B45" s="751">
        <v>189.09263699999994</v>
      </c>
      <c r="C45" s="702">
        <f t="shared" si="5"/>
        <v>189.09263699999994</v>
      </c>
      <c r="D45" s="741">
        <f t="shared" si="6"/>
        <v>0</v>
      </c>
      <c r="G45" s="2"/>
    </row>
    <row r="46" spans="1:9" ht="31.5" x14ac:dyDescent="0.25">
      <c r="A46" s="701" t="s">
        <v>1110</v>
      </c>
      <c r="B46" s="751">
        <v>189.09263699999994</v>
      </c>
      <c r="C46" s="702">
        <f t="shared" si="5"/>
        <v>189.09263699999994</v>
      </c>
      <c r="D46" s="741">
        <f t="shared" si="6"/>
        <v>0</v>
      </c>
      <c r="G46" s="2"/>
    </row>
    <row r="47" spans="1:9" ht="47.25" x14ac:dyDescent="0.25">
      <c r="A47" s="701" t="s">
        <v>550</v>
      </c>
      <c r="B47" s="751">
        <v>204.53970149999998</v>
      </c>
      <c r="C47" s="702">
        <f t="shared" si="5"/>
        <v>204.53970149999998</v>
      </c>
      <c r="D47" s="741">
        <f t="shared" si="6"/>
        <v>0</v>
      </c>
      <c r="G47" s="2"/>
    </row>
    <row r="48" spans="1:9" ht="63" x14ac:dyDescent="0.25">
      <c r="A48" s="701" t="s">
        <v>551</v>
      </c>
      <c r="B48" s="751">
        <v>204.53970149999998</v>
      </c>
      <c r="C48" s="702">
        <f t="shared" si="5"/>
        <v>204.53970149999998</v>
      </c>
      <c r="D48" s="741">
        <f t="shared" si="6"/>
        <v>0</v>
      </c>
      <c r="G48" s="2"/>
    </row>
    <row r="49" spans="1:7" ht="31.5" x14ac:dyDescent="0.25">
      <c r="A49" s="701" t="s">
        <v>1111</v>
      </c>
      <c r="B49" s="751">
        <v>189.09263699999994</v>
      </c>
      <c r="C49" s="702">
        <f t="shared" si="5"/>
        <v>189.09263699999994</v>
      </c>
      <c r="D49" s="741">
        <f t="shared" si="6"/>
        <v>0</v>
      </c>
      <c r="G49" s="2"/>
    </row>
    <row r="50" spans="1:7" ht="31.5" x14ac:dyDescent="0.25">
      <c r="A50" s="701" t="s">
        <v>553</v>
      </c>
      <c r="B50" s="751">
        <v>189.09263699999994</v>
      </c>
      <c r="C50" s="702">
        <f t="shared" si="5"/>
        <v>189.09263699999994</v>
      </c>
      <c r="D50" s="741">
        <f t="shared" si="6"/>
        <v>0</v>
      </c>
      <c r="G50" s="2"/>
    </row>
    <row r="51" spans="1:7" ht="31.5" x14ac:dyDescent="0.25">
      <c r="A51" s="701" t="s">
        <v>554</v>
      </c>
      <c r="B51" s="751">
        <v>189.09263699999994</v>
      </c>
      <c r="C51" s="702">
        <f t="shared" si="5"/>
        <v>189.09263699999994</v>
      </c>
      <c r="D51" s="741">
        <f t="shared" si="6"/>
        <v>0</v>
      </c>
      <c r="G51" s="2"/>
    </row>
    <row r="52" spans="1:7" ht="31.5" x14ac:dyDescent="0.25">
      <c r="A52" s="701" t="s">
        <v>555</v>
      </c>
      <c r="B52" s="751">
        <v>189.09263699999994</v>
      </c>
      <c r="C52" s="702">
        <f t="shared" si="5"/>
        <v>189.09263699999994</v>
      </c>
      <c r="D52" s="741">
        <f t="shared" si="6"/>
        <v>0</v>
      </c>
      <c r="G52" s="2"/>
    </row>
    <row r="53" spans="1:7" ht="31.5" x14ac:dyDescent="0.25">
      <c r="A53" s="701" t="s">
        <v>1112</v>
      </c>
      <c r="B53" s="751">
        <v>216.67668074999995</v>
      </c>
      <c r="C53" s="702">
        <f t="shared" si="5"/>
        <v>216.67668074999995</v>
      </c>
      <c r="D53" s="741">
        <f t="shared" si="6"/>
        <v>0</v>
      </c>
      <c r="G53" s="2"/>
    </row>
    <row r="54" spans="1:7" ht="31.5" x14ac:dyDescent="0.25">
      <c r="A54" s="701" t="s">
        <v>1113</v>
      </c>
      <c r="B54" s="751">
        <v>216.67668074999995</v>
      </c>
      <c r="C54" s="702">
        <f t="shared" si="5"/>
        <v>216.67668074999995</v>
      </c>
      <c r="D54" s="741">
        <f t="shared" si="6"/>
        <v>0</v>
      </c>
      <c r="G54" s="2"/>
    </row>
    <row r="55" spans="1:7" ht="31.5" x14ac:dyDescent="0.25">
      <c r="A55" s="701" t="s">
        <v>1114</v>
      </c>
      <c r="B55" s="751">
        <v>216.67668074999995</v>
      </c>
      <c r="C55" s="702">
        <f t="shared" si="5"/>
        <v>216.67668074999995</v>
      </c>
      <c r="D55" s="741">
        <f t="shared" si="6"/>
        <v>0</v>
      </c>
      <c r="G55" s="2"/>
    </row>
    <row r="56" spans="1:7" ht="31.5" x14ac:dyDescent="0.25">
      <c r="A56" s="701" t="s">
        <v>1115</v>
      </c>
      <c r="B56" s="751">
        <v>216.67668074999995</v>
      </c>
      <c r="C56" s="702">
        <f t="shared" si="5"/>
        <v>216.67668074999995</v>
      </c>
      <c r="D56" s="741">
        <f t="shared" si="6"/>
        <v>0</v>
      </c>
      <c r="G56" s="2"/>
    </row>
    <row r="57" spans="1:7" ht="31.5" x14ac:dyDescent="0.25">
      <c r="A57" s="701" t="s">
        <v>1116</v>
      </c>
      <c r="B57" s="751">
        <v>216.67668074999995</v>
      </c>
      <c r="C57" s="702">
        <f t="shared" si="5"/>
        <v>216.67668074999995</v>
      </c>
      <c r="D57" s="741">
        <f t="shared" si="6"/>
        <v>0</v>
      </c>
      <c r="G57" s="2"/>
    </row>
    <row r="58" spans="1:7" ht="31.5" x14ac:dyDescent="0.25">
      <c r="A58" s="701" t="s">
        <v>1117</v>
      </c>
      <c r="B58" s="751">
        <v>216.67668074999995</v>
      </c>
      <c r="C58" s="702">
        <f t="shared" si="5"/>
        <v>216.67668074999995</v>
      </c>
      <c r="D58" s="741">
        <f t="shared" si="6"/>
        <v>0</v>
      </c>
      <c r="G58" s="2"/>
    </row>
    <row r="59" spans="1:7" ht="31.5" x14ac:dyDescent="0.25">
      <c r="A59" s="701" t="s">
        <v>1118</v>
      </c>
      <c r="B59" s="751">
        <v>216.67668074999995</v>
      </c>
      <c r="C59" s="702">
        <f t="shared" si="5"/>
        <v>216.67668074999995</v>
      </c>
      <c r="D59" s="741">
        <f t="shared" si="6"/>
        <v>0</v>
      </c>
      <c r="G59" s="2"/>
    </row>
    <row r="60" spans="1:7" ht="31.5" x14ac:dyDescent="0.25">
      <c r="A60" s="701" t="s">
        <v>1119</v>
      </c>
      <c r="B60" s="751">
        <v>216.67668074999995</v>
      </c>
      <c r="C60" s="702">
        <f t="shared" si="5"/>
        <v>216.67668074999995</v>
      </c>
      <c r="D60" s="741">
        <f t="shared" si="6"/>
        <v>0</v>
      </c>
      <c r="G60" s="2"/>
    </row>
    <row r="61" spans="1:7" ht="47.25" x14ac:dyDescent="0.25">
      <c r="A61" s="701" t="s">
        <v>1120</v>
      </c>
      <c r="B61" s="751">
        <v>216.67668074999995</v>
      </c>
      <c r="C61" s="702">
        <f t="shared" si="5"/>
        <v>216.67668074999995</v>
      </c>
      <c r="D61" s="741">
        <f>(C61-B61)/B61</f>
        <v>0</v>
      </c>
      <c r="G61" s="2"/>
    </row>
    <row r="62" spans="1:7" ht="31.5" x14ac:dyDescent="0.25">
      <c r="A62" s="701" t="s">
        <v>1121</v>
      </c>
      <c r="B62" s="751">
        <v>216.67668074999995</v>
      </c>
      <c r="C62" s="702">
        <f t="shared" si="5"/>
        <v>216.67668074999995</v>
      </c>
      <c r="D62" s="741">
        <f>(C62-B62)/B62</f>
        <v>0</v>
      </c>
      <c r="G62" s="2"/>
    </row>
    <row r="63" spans="1:7" ht="31.5" x14ac:dyDescent="0.25">
      <c r="A63" s="701" t="s">
        <v>560</v>
      </c>
      <c r="B63" s="751">
        <v>233.22710699999996</v>
      </c>
      <c r="C63" s="702">
        <f t="shared" si="5"/>
        <v>233.22710699999996</v>
      </c>
      <c r="D63" s="741">
        <f>(C63-B63)/B63</f>
        <v>0</v>
      </c>
      <c r="G63" s="2"/>
    </row>
    <row r="64" spans="1:7" ht="31.5" x14ac:dyDescent="0.25">
      <c r="A64" s="701" t="s">
        <v>561</v>
      </c>
      <c r="B64" s="751">
        <v>260.80043849999993</v>
      </c>
      <c r="C64" s="702">
        <f t="shared" si="5"/>
        <v>260.80043849999993</v>
      </c>
      <c r="D64" s="741">
        <f>(C64-B64)/B64</f>
        <v>0</v>
      </c>
      <c r="G64" s="2"/>
    </row>
  </sheetData>
  <mergeCells count="2">
    <mergeCell ref="C20:D20"/>
    <mergeCell ref="C38:D38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</sheetPr>
  <dimension ref="A1:H57"/>
  <sheetViews>
    <sheetView workbookViewId="0">
      <selection activeCell="G9" sqref="G9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19</v>
      </c>
    </row>
    <row r="2" spans="1:8" x14ac:dyDescent="0.25">
      <c r="A2" s="1" t="s">
        <v>1052</v>
      </c>
      <c r="B2" s="1" t="s">
        <v>1122</v>
      </c>
    </row>
    <row r="3" spans="1:8" x14ac:dyDescent="0.25">
      <c r="A3" s="1" t="s">
        <v>1054</v>
      </c>
      <c r="B3" s="157" t="s">
        <v>1123</v>
      </c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>
        <v>0</v>
      </c>
      <c r="D6" s="733">
        <v>0</v>
      </c>
      <c r="E6" s="724"/>
    </row>
    <row r="7" spans="1:8" x14ac:dyDescent="0.25">
      <c r="A7" s="687" t="s">
        <v>1063</v>
      </c>
      <c r="B7" s="687">
        <v>15</v>
      </c>
      <c r="C7" s="733">
        <v>10</v>
      </c>
      <c r="D7" s="733">
        <v>10</v>
      </c>
      <c r="E7" s="724">
        <f t="shared" ref="E7:E13" si="0">+(D7-C7)/C7</f>
        <v>0</v>
      </c>
    </row>
    <row r="8" spans="1:8" x14ac:dyDescent="0.25">
      <c r="A8" s="687" t="s">
        <v>1064</v>
      </c>
      <c r="B8" s="687">
        <v>15</v>
      </c>
      <c r="C8" s="733">
        <v>2.88</v>
      </c>
      <c r="D8" s="733">
        <v>2.88</v>
      </c>
      <c r="E8" s="724">
        <f t="shared" si="0"/>
        <v>0</v>
      </c>
    </row>
    <row r="9" spans="1:8" x14ac:dyDescent="0.25">
      <c r="A9" s="687" t="s">
        <v>1065</v>
      </c>
      <c r="B9" s="687">
        <v>15</v>
      </c>
      <c r="C9" s="733"/>
      <c r="D9" s="733"/>
      <c r="E9" s="724"/>
    </row>
    <row r="10" spans="1:8" x14ac:dyDescent="0.25">
      <c r="A10" s="687" t="s">
        <v>1066</v>
      </c>
      <c r="B10" s="733">
        <f>112.5/D10</f>
        <v>14.783180026281208</v>
      </c>
      <c r="C10" s="733">
        <v>7.61</v>
      </c>
      <c r="D10" s="733">
        <v>7.61</v>
      </c>
      <c r="E10" s="724">
        <f t="shared" si="0"/>
        <v>0</v>
      </c>
    </row>
    <row r="11" spans="1:8" x14ac:dyDescent="0.25">
      <c r="A11" s="687" t="s">
        <v>1028</v>
      </c>
      <c r="B11" s="687">
        <v>15</v>
      </c>
      <c r="C11" s="733">
        <v>5</v>
      </c>
      <c r="D11" s="733">
        <v>5</v>
      </c>
      <c r="E11" s="724">
        <f t="shared" si="0"/>
        <v>0</v>
      </c>
    </row>
    <row r="12" spans="1:8" hidden="1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+((C12*B12)+(C11*B11)+(112.5)+(C9*B9)+(C8*B8)+(C7*B7)+(C6*B6))*2</f>
        <v>771.9</v>
      </c>
      <c r="D13" s="733">
        <f>+((D12*B12)+(D11*B11)+(112.5)+(D9*B9)+(D8*B8)+(D7*B7)+(D6*B6))*2</f>
        <v>771.9</v>
      </c>
      <c r="E13" s="724">
        <f t="shared" si="0"/>
        <v>0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166.52114999999998</v>
      </c>
      <c r="C16" s="723">
        <v>166.52114999999998</v>
      </c>
      <c r="D16" s="724">
        <f>(C16-B16)/B16</f>
        <v>0</v>
      </c>
    </row>
    <row r="17" spans="1:7" x14ac:dyDescent="0.25">
      <c r="A17" s="687" t="s">
        <v>1070</v>
      </c>
      <c r="B17" s="723">
        <v>166.52</v>
      </c>
      <c r="C17" s="723">
        <v>166.52</v>
      </c>
      <c r="D17" s="724">
        <f>(C17-B17)/B17</f>
        <v>0</v>
      </c>
    </row>
    <row r="18" spans="1:7" x14ac:dyDescent="0.25">
      <c r="A18" s="687" t="s">
        <v>1071</v>
      </c>
      <c r="B18" s="723">
        <v>183.33</v>
      </c>
      <c r="C18" s="723">
        <v>183.33</v>
      </c>
      <c r="D18" s="724">
        <f>(C18-B18)/B18</f>
        <v>0</v>
      </c>
      <c r="E18" s="2"/>
    </row>
    <row r="20" spans="1:7" x14ac:dyDescent="0.25">
      <c r="A20" s="45"/>
      <c r="B20" s="735" t="s">
        <v>57</v>
      </c>
      <c r="C20" s="895" t="s">
        <v>58</v>
      </c>
      <c r="D20" s="895"/>
    </row>
    <row r="21" spans="1:7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7" ht="31.5" x14ac:dyDescent="0.25">
      <c r="A22" s="701" t="s">
        <v>146</v>
      </c>
      <c r="B22" s="762">
        <v>211.45</v>
      </c>
      <c r="C22" s="763">
        <v>211.45</v>
      </c>
      <c r="D22" s="741">
        <f t="shared" ref="D22:D46" si="1">(C22-B22)/B22</f>
        <v>0</v>
      </c>
    </row>
    <row r="23" spans="1:7" x14ac:dyDescent="0.25">
      <c r="A23" s="701" t="s">
        <v>129</v>
      </c>
      <c r="B23" s="762">
        <v>212.18535</v>
      </c>
      <c r="C23" s="763">
        <v>212.18535</v>
      </c>
      <c r="D23" s="741">
        <f t="shared" si="1"/>
        <v>0</v>
      </c>
    </row>
    <row r="24" spans="1:7" x14ac:dyDescent="0.25">
      <c r="A24" s="701" t="s">
        <v>107</v>
      </c>
      <c r="B24" s="762">
        <v>212.18535</v>
      </c>
      <c r="C24" s="763">
        <v>212.18535</v>
      </c>
      <c r="D24" s="741">
        <f t="shared" si="1"/>
        <v>0</v>
      </c>
    </row>
    <row r="25" spans="1:7" ht="31.5" x14ac:dyDescent="0.25">
      <c r="A25" s="701" t="s">
        <v>147</v>
      </c>
      <c r="B25" s="762" t="s">
        <v>148</v>
      </c>
      <c r="C25" s="763">
        <v>215.27</v>
      </c>
      <c r="D25" s="741"/>
      <c r="G25" s="1" t="s">
        <v>1124</v>
      </c>
    </row>
    <row r="26" spans="1:7" x14ac:dyDescent="0.25">
      <c r="A26" s="701" t="s">
        <v>149</v>
      </c>
      <c r="B26" s="762">
        <v>200.76929999999999</v>
      </c>
      <c r="C26" s="763">
        <v>200.76929999999999</v>
      </c>
      <c r="D26" s="741">
        <f t="shared" si="1"/>
        <v>0</v>
      </c>
    </row>
    <row r="27" spans="1:7" ht="31.5" x14ac:dyDescent="0.25">
      <c r="A27" s="701" t="s">
        <v>150</v>
      </c>
      <c r="B27" s="762">
        <v>200.76929999999999</v>
      </c>
      <c r="C27" s="763">
        <v>200.76929999999999</v>
      </c>
      <c r="D27" s="741">
        <f t="shared" si="1"/>
        <v>0</v>
      </c>
    </row>
    <row r="28" spans="1:7" ht="31.5" x14ac:dyDescent="0.25">
      <c r="A28" s="701" t="s">
        <v>151</v>
      </c>
      <c r="B28" s="762">
        <v>200.76929999999999</v>
      </c>
      <c r="C28" s="763">
        <v>200.76929999999999</v>
      </c>
      <c r="D28" s="741">
        <f t="shared" si="1"/>
        <v>0</v>
      </c>
    </row>
    <row r="29" spans="1:7" ht="31.5" x14ac:dyDescent="0.25">
      <c r="A29" s="701" t="s">
        <v>152</v>
      </c>
      <c r="B29" s="762">
        <v>200.76929999999999</v>
      </c>
      <c r="C29" s="763">
        <v>200.76929999999999</v>
      </c>
      <c r="D29" s="741">
        <f t="shared" si="1"/>
        <v>0</v>
      </c>
    </row>
    <row r="30" spans="1:7" x14ac:dyDescent="0.25">
      <c r="A30" s="701" t="s">
        <v>110</v>
      </c>
      <c r="B30" s="762">
        <v>231.64335</v>
      </c>
      <c r="C30" s="763">
        <v>231.64335</v>
      </c>
      <c r="D30" s="741">
        <f t="shared" si="1"/>
        <v>0</v>
      </c>
    </row>
    <row r="31" spans="1:7" ht="31.5" x14ac:dyDescent="0.25">
      <c r="A31" s="701" t="s">
        <v>153</v>
      </c>
      <c r="B31" s="762">
        <v>233.59949999999998</v>
      </c>
      <c r="C31" s="763">
        <v>233.59949999999998</v>
      </c>
      <c r="D31" s="741">
        <f t="shared" si="1"/>
        <v>0</v>
      </c>
    </row>
    <row r="32" spans="1:7" x14ac:dyDescent="0.25">
      <c r="A32" s="701" t="s">
        <v>154</v>
      </c>
      <c r="B32" s="762">
        <v>189.35324999999997</v>
      </c>
      <c r="C32" s="763">
        <v>189.35324999999997</v>
      </c>
      <c r="D32" s="741">
        <f t="shared" si="1"/>
        <v>0</v>
      </c>
    </row>
    <row r="33" spans="1:7" x14ac:dyDescent="0.25">
      <c r="A33" s="701" t="s">
        <v>155</v>
      </c>
      <c r="B33" s="762">
        <v>212.18535</v>
      </c>
      <c r="C33" s="763">
        <v>212.18535</v>
      </c>
      <c r="D33" s="741">
        <f t="shared" si="1"/>
        <v>0</v>
      </c>
    </row>
    <row r="34" spans="1:7" x14ac:dyDescent="0.25">
      <c r="A34" s="701" t="s">
        <v>156</v>
      </c>
      <c r="B34" s="762">
        <v>212.18535</v>
      </c>
      <c r="C34" s="763">
        <v>212.18535</v>
      </c>
      <c r="D34" s="741">
        <f t="shared" si="1"/>
        <v>0</v>
      </c>
    </row>
    <row r="35" spans="1:7" x14ac:dyDescent="0.25">
      <c r="A35" s="701" t="s">
        <v>157</v>
      </c>
      <c r="B35" s="762">
        <v>212.18535</v>
      </c>
      <c r="C35" s="763">
        <v>212.18535</v>
      </c>
      <c r="D35" s="741">
        <f t="shared" si="1"/>
        <v>0</v>
      </c>
    </row>
    <row r="36" spans="1:7" x14ac:dyDescent="0.25">
      <c r="A36" s="701" t="s">
        <v>158</v>
      </c>
      <c r="B36" s="762">
        <v>226.79954999999998</v>
      </c>
      <c r="C36" s="763">
        <v>226.79954999999998</v>
      </c>
      <c r="D36" s="741">
        <f t="shared" si="1"/>
        <v>0</v>
      </c>
    </row>
    <row r="37" spans="1:7" x14ac:dyDescent="0.25">
      <c r="A37" s="701" t="s">
        <v>159</v>
      </c>
      <c r="B37" s="762">
        <v>189.35324999999997</v>
      </c>
      <c r="C37" s="763">
        <v>189.35324999999997</v>
      </c>
      <c r="D37" s="741">
        <f t="shared" si="1"/>
        <v>0</v>
      </c>
    </row>
    <row r="38" spans="1:7" x14ac:dyDescent="0.25">
      <c r="A38" s="701" t="s">
        <v>100</v>
      </c>
      <c r="B38" s="762">
        <v>217.89854999999997</v>
      </c>
      <c r="C38" s="763">
        <v>217.89854999999997</v>
      </c>
      <c r="D38" s="741">
        <f t="shared" si="1"/>
        <v>0</v>
      </c>
    </row>
    <row r="39" spans="1:7" ht="31.5" x14ac:dyDescent="0.25">
      <c r="A39" s="701" t="s">
        <v>160</v>
      </c>
      <c r="B39" s="762">
        <v>217.89854999999997</v>
      </c>
      <c r="C39" s="763">
        <v>217.89854999999997</v>
      </c>
      <c r="D39" s="741">
        <f t="shared" si="1"/>
        <v>0</v>
      </c>
    </row>
    <row r="40" spans="1:7" x14ac:dyDescent="0.25">
      <c r="A40" s="701" t="s">
        <v>161</v>
      </c>
      <c r="B40" s="762">
        <v>256.92840000000001</v>
      </c>
      <c r="C40" s="763">
        <v>256.92840000000001</v>
      </c>
      <c r="D40" s="741">
        <f t="shared" si="1"/>
        <v>0</v>
      </c>
    </row>
    <row r="41" spans="1:7" ht="31.5" x14ac:dyDescent="0.25">
      <c r="A41" s="701" t="s">
        <v>162</v>
      </c>
      <c r="B41" s="762">
        <v>223.11494999999996</v>
      </c>
      <c r="C41" s="763">
        <v>223.11494999999996</v>
      </c>
      <c r="D41" s="741">
        <f t="shared" si="1"/>
        <v>0</v>
      </c>
    </row>
    <row r="42" spans="1:7" x14ac:dyDescent="0.25">
      <c r="A42" s="701" t="s">
        <v>163</v>
      </c>
      <c r="B42" s="762">
        <v>245.5641</v>
      </c>
      <c r="C42" s="763">
        <v>245.5641</v>
      </c>
      <c r="D42" s="741">
        <f t="shared" si="1"/>
        <v>0</v>
      </c>
    </row>
    <row r="43" spans="1:7" x14ac:dyDescent="0.25">
      <c r="A43" s="701" t="s">
        <v>164</v>
      </c>
      <c r="B43" s="762">
        <v>225.46439999999998</v>
      </c>
      <c r="C43" s="763">
        <v>225.46439999999998</v>
      </c>
      <c r="D43" s="741">
        <f t="shared" si="1"/>
        <v>0</v>
      </c>
    </row>
    <row r="44" spans="1:7" ht="31.5" x14ac:dyDescent="0.25">
      <c r="A44" s="701" t="s">
        <v>165</v>
      </c>
      <c r="B44" s="762">
        <v>224.04644999999999</v>
      </c>
      <c r="C44" s="763">
        <v>224.04644999999999</v>
      </c>
      <c r="D44" s="741">
        <f t="shared" si="1"/>
        <v>0</v>
      </c>
    </row>
    <row r="45" spans="1:7" x14ac:dyDescent="0.25">
      <c r="A45" s="701" t="s">
        <v>166</v>
      </c>
      <c r="B45" s="762">
        <v>228.54869999999997</v>
      </c>
      <c r="C45" s="763">
        <v>228.54869999999997</v>
      </c>
      <c r="D45" s="741">
        <f t="shared" si="1"/>
        <v>0</v>
      </c>
    </row>
    <row r="46" spans="1:7" x14ac:dyDescent="0.25">
      <c r="A46" s="701" t="s">
        <v>75</v>
      </c>
      <c r="B46" s="762">
        <v>212.18535</v>
      </c>
      <c r="C46" s="763">
        <v>212.18535</v>
      </c>
      <c r="D46" s="741">
        <f t="shared" si="1"/>
        <v>0</v>
      </c>
    </row>
    <row r="47" spans="1:7" x14ac:dyDescent="0.25">
      <c r="A47"/>
      <c r="B47"/>
      <c r="C47"/>
      <c r="D47"/>
      <c r="E47"/>
      <c r="F47"/>
      <c r="G47"/>
    </row>
    <row r="48" spans="1:7" x14ac:dyDescent="0.25">
      <c r="A48" s="687"/>
      <c r="B48" s="735" t="s">
        <v>57</v>
      </c>
      <c r="C48" s="895" t="s">
        <v>58</v>
      </c>
      <c r="D48" s="895"/>
    </row>
    <row r="49" spans="1:4" ht="78.75" x14ac:dyDescent="0.25">
      <c r="A49" s="764" t="s">
        <v>1073</v>
      </c>
      <c r="B49" s="732" t="s">
        <v>60</v>
      </c>
      <c r="C49" s="732" t="s">
        <v>60</v>
      </c>
      <c r="D49" s="732" t="s">
        <v>61</v>
      </c>
    </row>
    <row r="50" spans="1:4" x14ac:dyDescent="0.25">
      <c r="A50" s="765" t="s">
        <v>562</v>
      </c>
      <c r="B50" s="766">
        <v>188.47060200000001</v>
      </c>
      <c r="C50" s="767">
        <v>188.47060200000001</v>
      </c>
      <c r="D50" s="724">
        <f t="shared" ref="D50:D57" si="2">(C50-B50)/B50</f>
        <v>0</v>
      </c>
    </row>
    <row r="51" spans="1:4" x14ac:dyDescent="0.25">
      <c r="A51" s="765" t="s">
        <v>563</v>
      </c>
      <c r="B51" s="766">
        <v>188.47060200000001</v>
      </c>
      <c r="C51" s="767">
        <v>188.47060200000001</v>
      </c>
      <c r="D51" s="724">
        <f t="shared" si="2"/>
        <v>0</v>
      </c>
    </row>
    <row r="52" spans="1:4" x14ac:dyDescent="0.25">
      <c r="A52" s="765" t="s">
        <v>564</v>
      </c>
      <c r="B52" s="766">
        <v>188.47060200000001</v>
      </c>
      <c r="C52" s="767">
        <v>188.47060200000001</v>
      </c>
      <c r="D52" s="724">
        <f t="shared" si="2"/>
        <v>0</v>
      </c>
    </row>
    <row r="53" spans="1:4" x14ac:dyDescent="0.25">
      <c r="A53" s="765" t="s">
        <v>565</v>
      </c>
      <c r="B53" s="766">
        <v>188.47060200000001</v>
      </c>
      <c r="C53" s="767">
        <v>188.47060200000001</v>
      </c>
      <c r="D53" s="724">
        <f t="shared" si="2"/>
        <v>0</v>
      </c>
    </row>
    <row r="54" spans="1:4" x14ac:dyDescent="0.25">
      <c r="A54" s="765" t="s">
        <v>566</v>
      </c>
      <c r="B54" s="766">
        <v>188.47060200000001</v>
      </c>
      <c r="C54" s="767">
        <v>188.47060200000001</v>
      </c>
      <c r="D54" s="724">
        <f t="shared" si="2"/>
        <v>0</v>
      </c>
    </row>
    <row r="55" spans="1:4" x14ac:dyDescent="0.25">
      <c r="A55" s="701" t="s">
        <v>567</v>
      </c>
      <c r="B55" s="766">
        <v>196.71116849999999</v>
      </c>
      <c r="C55" s="767">
        <v>196.71116849999999</v>
      </c>
      <c r="D55" s="724">
        <f t="shared" si="2"/>
        <v>0</v>
      </c>
    </row>
    <row r="56" spans="1:4" x14ac:dyDescent="0.25">
      <c r="A56" s="701" t="s">
        <v>568</v>
      </c>
      <c r="B56" s="766">
        <v>196.71116849999999</v>
      </c>
      <c r="C56" s="767">
        <v>196.71116849999999</v>
      </c>
      <c r="D56" s="724">
        <f t="shared" si="2"/>
        <v>0</v>
      </c>
    </row>
    <row r="57" spans="1:4" x14ac:dyDescent="0.25">
      <c r="A57" s="765" t="s">
        <v>569</v>
      </c>
      <c r="B57" s="766">
        <v>185.73085349999997</v>
      </c>
      <c r="C57" s="767">
        <v>185.73085349999997</v>
      </c>
      <c r="D57" s="724">
        <f t="shared" si="2"/>
        <v>0</v>
      </c>
    </row>
  </sheetData>
  <mergeCells count="2">
    <mergeCell ref="C20:D20"/>
    <mergeCell ref="C48:D48"/>
  </mergeCells>
  <hyperlinks>
    <hyperlink ref="B3" r:id="rId1" xr:uid="{3472A586-1F38-43D3-8030-0AF1F8AE38C3}"/>
  </hyperlinks>
  <pageMargins left="0.7" right="0.7" top="0.75" bottom="0.75" header="0.3" footer="0.3"/>
  <pageSetup orientation="portrait"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</sheetPr>
  <dimension ref="A1:G45"/>
  <sheetViews>
    <sheetView workbookViewId="0">
      <selection activeCell="G43" sqref="G43"/>
    </sheetView>
  </sheetViews>
  <sheetFormatPr defaultRowHeight="12.75" x14ac:dyDescent="0.2"/>
  <cols>
    <col min="1" max="1" width="48.140625" customWidth="1"/>
    <col min="2" max="2" width="13.42578125" customWidth="1"/>
    <col min="3" max="3" width="12.5703125" bestFit="1" customWidth="1"/>
    <col min="4" max="4" width="11.5703125" bestFit="1" customWidth="1"/>
    <col min="5" max="5" width="11.42578125" customWidth="1"/>
    <col min="6" max="6" width="3.42578125" customWidth="1"/>
    <col min="7" max="7" width="62.42578125" customWidth="1"/>
  </cols>
  <sheetData>
    <row r="1" spans="1:7" ht="21" x14ac:dyDescent="0.35">
      <c r="A1" s="61" t="s">
        <v>1051</v>
      </c>
      <c r="B1" s="45" t="s">
        <v>37</v>
      </c>
      <c r="C1" s="1"/>
      <c r="D1" s="1"/>
      <c r="E1" s="1"/>
    </row>
    <row r="2" spans="1:7" ht="15.75" x14ac:dyDescent="0.25">
      <c r="A2" s="1" t="s">
        <v>1125</v>
      </c>
      <c r="B2" s="1"/>
      <c r="C2" s="1"/>
      <c r="D2" s="1"/>
      <c r="E2" s="1"/>
    </row>
    <row r="3" spans="1:7" ht="15.75" x14ac:dyDescent="0.25">
      <c r="A3" s="1" t="s">
        <v>1126</v>
      </c>
      <c r="B3" s="157"/>
      <c r="C3" s="1"/>
      <c r="D3" s="1"/>
      <c r="E3" s="1"/>
    </row>
    <row r="4" spans="1:7" ht="15.75" x14ac:dyDescent="0.25">
      <c r="A4" s="1"/>
      <c r="B4" s="1"/>
      <c r="C4" s="1"/>
      <c r="D4" s="1"/>
      <c r="E4" s="1"/>
    </row>
    <row r="5" spans="1:7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G5" s="155" t="s">
        <v>1061</v>
      </c>
    </row>
    <row r="6" spans="1:7" ht="15.75" x14ac:dyDescent="0.25">
      <c r="A6" s="687" t="s">
        <v>1062</v>
      </c>
      <c r="B6" s="687">
        <v>15</v>
      </c>
      <c r="C6" s="733">
        <v>8.5</v>
      </c>
      <c r="D6" s="733">
        <v>8.5</v>
      </c>
      <c r="E6" s="724">
        <f>+(D6-C6)/C6</f>
        <v>0</v>
      </c>
    </row>
    <row r="7" spans="1:7" ht="15.75" x14ac:dyDescent="0.25">
      <c r="A7" s="687" t="s">
        <v>1063</v>
      </c>
      <c r="B7" s="687">
        <v>15</v>
      </c>
      <c r="C7" s="733">
        <v>13</v>
      </c>
      <c r="D7" s="733">
        <v>14</v>
      </c>
      <c r="E7" s="724">
        <f>+(D7-C7)/C7</f>
        <v>7.6923076923076927E-2</v>
      </c>
    </row>
    <row r="8" spans="1:7" ht="15.75" x14ac:dyDescent="0.25">
      <c r="A8" s="687" t="s">
        <v>1064</v>
      </c>
      <c r="B8" s="687">
        <v>0</v>
      </c>
      <c r="C8" s="733">
        <v>0</v>
      </c>
      <c r="D8" s="733">
        <v>0</v>
      </c>
      <c r="E8" s="724"/>
    </row>
    <row r="9" spans="1:7" ht="15.75" x14ac:dyDescent="0.25">
      <c r="A9" s="687" t="s">
        <v>1065</v>
      </c>
      <c r="B9" s="687">
        <v>15</v>
      </c>
      <c r="C9" s="733">
        <v>1</v>
      </c>
      <c r="D9" s="733">
        <v>2</v>
      </c>
      <c r="E9" s="724">
        <f>+(D9-C9)/C9</f>
        <v>1</v>
      </c>
    </row>
    <row r="10" spans="1:7" ht="15.75" x14ac:dyDescent="0.25">
      <c r="A10" s="687" t="s">
        <v>1066</v>
      </c>
      <c r="B10" s="687">
        <v>15</v>
      </c>
      <c r="C10" s="733">
        <v>4</v>
      </c>
      <c r="D10" s="733">
        <v>4</v>
      </c>
      <c r="E10" s="724">
        <f>+(D10-C10)/C10</f>
        <v>0</v>
      </c>
    </row>
    <row r="11" spans="1:7" ht="15.75" x14ac:dyDescent="0.25">
      <c r="A11" s="687" t="s">
        <v>1028</v>
      </c>
      <c r="B11" s="687">
        <v>15</v>
      </c>
      <c r="C11" s="733">
        <v>13</v>
      </c>
      <c r="D11" s="733">
        <v>13</v>
      </c>
      <c r="E11" s="724">
        <f>+(D11-C11)/C11</f>
        <v>0</v>
      </c>
    </row>
    <row r="12" spans="1:7" ht="15.75" x14ac:dyDescent="0.25">
      <c r="A12" s="687" t="s">
        <v>1067</v>
      </c>
      <c r="B12" s="687">
        <v>15</v>
      </c>
      <c r="C12" s="733">
        <v>0.8</v>
      </c>
      <c r="D12" s="733">
        <v>0.8</v>
      </c>
      <c r="E12" s="724">
        <f>+(D12-C12)/C12</f>
        <v>0</v>
      </c>
    </row>
    <row r="13" spans="1:7" ht="15.75" x14ac:dyDescent="0.25">
      <c r="A13" s="687" t="s">
        <v>1127</v>
      </c>
      <c r="B13" s="687"/>
      <c r="C13" s="733"/>
      <c r="D13" s="733"/>
      <c r="E13" s="724"/>
    </row>
    <row r="14" spans="1:7" ht="15.75" x14ac:dyDescent="0.25">
      <c r="A14" s="687" t="s">
        <v>1068</v>
      </c>
      <c r="B14" s="734"/>
      <c r="C14" s="733">
        <f>((C6*B6)+(C7*B7)+(C8*B8)+(C9*B9)+(C10*B10)+(C11*B11)+(C12*B12)+(C13*B13))*2</f>
        <v>1209</v>
      </c>
      <c r="D14" s="733">
        <f>((D6*B6)+(D7*B7)+(D8*B8)+(D9*B9)+(D10*B10)+(D11*B11)+(D12*B12)+(D13*B13))*2</f>
        <v>1269</v>
      </c>
      <c r="E14" s="724">
        <f t="shared" ref="E14" si="0">+(D14-C14)/C14</f>
        <v>4.9627791563275438E-2</v>
      </c>
    </row>
    <row r="15" spans="1:7" ht="15.75" x14ac:dyDescent="0.25">
      <c r="A15" s="1"/>
      <c r="B15" s="1"/>
      <c r="C15" s="1"/>
      <c r="D15" s="1"/>
      <c r="E15" s="1"/>
    </row>
    <row r="16" spans="1:7" ht="15.75" x14ac:dyDescent="0.25">
      <c r="A16" s="731" t="s">
        <v>40</v>
      </c>
      <c r="B16" s="731" t="s">
        <v>41</v>
      </c>
      <c r="C16" s="731" t="s">
        <v>42</v>
      </c>
      <c r="D16" s="731" t="s">
        <v>7</v>
      </c>
      <c r="E16" s="1"/>
      <c r="G16" s="159"/>
    </row>
    <row r="17" spans="1:7" ht="15.75" x14ac:dyDescent="0.25">
      <c r="A17" s="687" t="s">
        <v>1128</v>
      </c>
      <c r="B17" s="768">
        <v>285.7</v>
      </c>
      <c r="C17" s="768">
        <v>285.7</v>
      </c>
      <c r="D17" s="741">
        <f>(C17-B17)/B17</f>
        <v>0</v>
      </c>
      <c r="E17" s="1"/>
    </row>
    <row r="18" spans="1:7" ht="15.75" x14ac:dyDescent="0.25">
      <c r="A18" s="687" t="s">
        <v>1129</v>
      </c>
      <c r="B18" s="768">
        <v>285.7</v>
      </c>
      <c r="C18" s="768">
        <v>285.7</v>
      </c>
      <c r="D18" s="741">
        <f>(C18-B18)/B18</f>
        <v>0</v>
      </c>
      <c r="E18" s="1"/>
      <c r="G18" s="320"/>
    </row>
    <row r="19" spans="1:7" ht="15.75" x14ac:dyDescent="0.25">
      <c r="A19" s="687" t="s">
        <v>1130</v>
      </c>
      <c r="B19" s="522">
        <v>508.5854932499999</v>
      </c>
      <c r="C19" s="768">
        <v>523.85</v>
      </c>
      <c r="D19" s="741">
        <f t="shared" ref="D19:D22" si="1">(C19-B19)/B19</f>
        <v>3.0013649529120001E-2</v>
      </c>
      <c r="E19" s="1"/>
      <c r="G19" s="313"/>
    </row>
    <row r="20" spans="1:7" ht="15.75" x14ac:dyDescent="0.25">
      <c r="A20" s="687" t="s">
        <v>1131</v>
      </c>
      <c r="B20" s="522">
        <v>508.5854932499999</v>
      </c>
      <c r="C20" s="768">
        <v>523.85</v>
      </c>
      <c r="D20" s="741">
        <f t="shared" si="1"/>
        <v>3.0013649529120001E-2</v>
      </c>
      <c r="E20" s="1"/>
      <c r="G20" s="319"/>
    </row>
    <row r="21" spans="1:7" ht="32.25" customHeight="1" x14ac:dyDescent="0.25">
      <c r="A21" s="692" t="s">
        <v>878</v>
      </c>
      <c r="B21" s="769">
        <v>1153.8813499999999</v>
      </c>
      <c r="C21" s="769">
        <v>1169.1400000000001</v>
      </c>
      <c r="D21" s="755">
        <f t="shared" si="1"/>
        <v>1.3223759964575402E-2</v>
      </c>
      <c r="E21" s="1"/>
      <c r="G21" s="531" t="s">
        <v>1132</v>
      </c>
    </row>
    <row r="22" spans="1:7" ht="31.5" x14ac:dyDescent="0.25">
      <c r="A22" s="692" t="s">
        <v>879</v>
      </c>
      <c r="B22" s="769">
        <v>1179</v>
      </c>
      <c r="C22" s="769">
        <v>1174.1500000000001</v>
      </c>
      <c r="D22" s="755">
        <f t="shared" si="1"/>
        <v>-4.1136556403731208E-3</v>
      </c>
      <c r="E22" s="1"/>
      <c r="G22" s="531" t="s">
        <v>1133</v>
      </c>
    </row>
    <row r="23" spans="1:7" ht="15.75" x14ac:dyDescent="0.25">
      <c r="A23" s="1"/>
      <c r="B23" s="153"/>
      <c r="C23" s="318"/>
      <c r="D23" s="154"/>
      <c r="E23" s="1"/>
      <c r="G23" s="313"/>
    </row>
    <row r="24" spans="1:7" ht="15.75" x14ac:dyDescent="0.25">
      <c r="A24" s="1"/>
      <c r="B24" s="1"/>
      <c r="C24" s="1"/>
      <c r="D24" s="1"/>
      <c r="E24" s="1"/>
    </row>
    <row r="25" spans="1:7" ht="15.75" x14ac:dyDescent="0.25">
      <c r="A25" s="45"/>
      <c r="B25" s="735" t="s">
        <v>57</v>
      </c>
      <c r="C25" s="895" t="s">
        <v>58</v>
      </c>
      <c r="D25" s="895"/>
      <c r="E25" s="1"/>
    </row>
    <row r="26" spans="1:7" ht="78.75" x14ac:dyDescent="0.25">
      <c r="A26" s="511" t="s">
        <v>1072</v>
      </c>
      <c r="B26" s="512" t="s">
        <v>60</v>
      </c>
      <c r="C26" s="512" t="s">
        <v>60</v>
      </c>
      <c r="D26" s="512" t="s">
        <v>61</v>
      </c>
      <c r="E26" s="1"/>
    </row>
    <row r="27" spans="1:7" ht="15.75" x14ac:dyDescent="0.25">
      <c r="A27" s="770" t="s">
        <v>78</v>
      </c>
      <c r="B27" s="771">
        <v>293.98140000000001</v>
      </c>
      <c r="C27" s="721">
        <f>+B27</f>
        <v>293.98140000000001</v>
      </c>
      <c r="D27" s="741">
        <f t="shared" ref="D27:D38" si="2">(C27-B27)/B27</f>
        <v>0</v>
      </c>
      <c r="E27" s="1"/>
    </row>
    <row r="28" spans="1:7" ht="15.75" x14ac:dyDescent="0.25">
      <c r="A28" s="720" t="s">
        <v>167</v>
      </c>
      <c r="B28" s="772">
        <v>358.07895000000002</v>
      </c>
      <c r="C28" s="721">
        <f t="shared" ref="C28:C33" si="3">+B28</f>
        <v>358.07895000000002</v>
      </c>
      <c r="D28" s="741">
        <f t="shared" si="2"/>
        <v>0</v>
      </c>
      <c r="E28" s="1"/>
    </row>
    <row r="29" spans="1:7" ht="15.75" x14ac:dyDescent="0.25">
      <c r="A29" s="720" t="s">
        <v>168</v>
      </c>
      <c r="B29" s="772">
        <v>358.07895000000002</v>
      </c>
      <c r="C29" s="721">
        <f t="shared" si="3"/>
        <v>358.07895000000002</v>
      </c>
      <c r="D29" s="741">
        <f t="shared" si="2"/>
        <v>0</v>
      </c>
      <c r="E29" s="1"/>
    </row>
    <row r="30" spans="1:7" ht="15.75" x14ac:dyDescent="0.25">
      <c r="A30" s="770" t="s">
        <v>169</v>
      </c>
      <c r="B30" s="771">
        <v>293.98140000000001</v>
      </c>
      <c r="C30" s="721">
        <f t="shared" si="3"/>
        <v>293.98140000000001</v>
      </c>
      <c r="D30" s="741">
        <f t="shared" si="2"/>
        <v>0</v>
      </c>
      <c r="E30" s="1"/>
    </row>
    <row r="31" spans="1:7" ht="15.75" x14ac:dyDescent="0.25">
      <c r="A31" s="770" t="s">
        <v>170</v>
      </c>
      <c r="B31" s="771">
        <v>293.98140000000001</v>
      </c>
      <c r="C31" s="721">
        <f t="shared" si="3"/>
        <v>293.98140000000001</v>
      </c>
      <c r="D31" s="741">
        <f t="shared" si="2"/>
        <v>0</v>
      </c>
      <c r="E31" s="1"/>
    </row>
    <row r="32" spans="1:7" ht="15.75" x14ac:dyDescent="0.25">
      <c r="A32" s="770" t="s">
        <v>171</v>
      </c>
      <c r="B32" s="771">
        <v>293.98140000000001</v>
      </c>
      <c r="C32" s="721">
        <f t="shared" si="3"/>
        <v>293.98140000000001</v>
      </c>
      <c r="D32" s="741">
        <f t="shared" si="2"/>
        <v>0</v>
      </c>
      <c r="E32" s="1"/>
    </row>
    <row r="33" spans="1:7" ht="15.75" x14ac:dyDescent="0.25">
      <c r="A33" s="770" t="s">
        <v>172</v>
      </c>
      <c r="B33" s="771">
        <v>293.98140000000001</v>
      </c>
      <c r="C33" s="721">
        <f t="shared" si="3"/>
        <v>293.98140000000001</v>
      </c>
      <c r="D33" s="741">
        <f t="shared" si="2"/>
        <v>0</v>
      </c>
      <c r="E33" s="1"/>
    </row>
    <row r="34" spans="1:7" ht="15.75" x14ac:dyDescent="0.25">
      <c r="A34" s="720" t="s">
        <v>65</v>
      </c>
      <c r="B34" s="772">
        <v>541.22</v>
      </c>
      <c r="C34" s="721">
        <v>541.22</v>
      </c>
      <c r="D34" s="741">
        <f t="shared" si="2"/>
        <v>0</v>
      </c>
      <c r="E34" s="1"/>
      <c r="G34" s="313"/>
    </row>
    <row r="35" spans="1:7" ht="15.75" x14ac:dyDescent="0.25">
      <c r="A35" s="770" t="s">
        <v>173</v>
      </c>
      <c r="B35" s="771">
        <v>293.98140000000001</v>
      </c>
      <c r="C35" s="721">
        <f>+(B35-8.28)*1+8.28</f>
        <v>293.98140000000001</v>
      </c>
      <c r="D35" s="741">
        <f t="shared" si="2"/>
        <v>0</v>
      </c>
      <c r="E35" s="1"/>
    </row>
    <row r="36" spans="1:7" ht="15.75" x14ac:dyDescent="0.25">
      <c r="A36" s="770" t="s">
        <v>174</v>
      </c>
      <c r="B36" s="771">
        <v>293.98140000000001</v>
      </c>
      <c r="C36" s="721">
        <f>+(B36-8.28)*1+8.28</f>
        <v>293.98140000000001</v>
      </c>
      <c r="D36" s="741">
        <f t="shared" si="2"/>
        <v>0</v>
      </c>
      <c r="E36" s="1"/>
    </row>
    <row r="37" spans="1:7" ht="15.75" x14ac:dyDescent="0.2">
      <c r="A37" s="720" t="s">
        <v>175</v>
      </c>
      <c r="B37" s="772">
        <v>162.73304999999996</v>
      </c>
      <c r="C37" s="721">
        <v>162.72999999999999</v>
      </c>
      <c r="D37" s="741">
        <f t="shared" si="2"/>
        <v>-1.8742351353786785E-5</v>
      </c>
    </row>
    <row r="38" spans="1:7" ht="15.75" x14ac:dyDescent="0.2">
      <c r="A38" s="720" t="s">
        <v>176</v>
      </c>
      <c r="B38" s="772">
        <v>179.2413</v>
      </c>
      <c r="C38" s="721">
        <v>179.24</v>
      </c>
      <c r="D38" s="741">
        <f t="shared" si="2"/>
        <v>-7.2527927435602851E-6</v>
      </c>
    </row>
    <row r="40" spans="1:7" ht="15.75" x14ac:dyDescent="0.25">
      <c r="A40" s="45"/>
      <c r="B40" s="735" t="s">
        <v>57</v>
      </c>
      <c r="C40" s="895" t="s">
        <v>58</v>
      </c>
      <c r="D40" s="895"/>
    </row>
    <row r="41" spans="1:7" ht="78.75" x14ac:dyDescent="0.25">
      <c r="A41" s="511" t="s">
        <v>1086</v>
      </c>
      <c r="B41" s="512" t="s">
        <v>60</v>
      </c>
      <c r="C41" s="512" t="s">
        <v>60</v>
      </c>
      <c r="D41" s="512" t="s">
        <v>61</v>
      </c>
    </row>
    <row r="42" spans="1:7" ht="15.75" x14ac:dyDescent="0.2">
      <c r="A42" s="701" t="s">
        <v>918</v>
      </c>
      <c r="B42" s="706">
        <v>632.84766675000003</v>
      </c>
      <c r="C42" s="703">
        <v>648.11</v>
      </c>
      <c r="D42" s="741">
        <f>(C42-B42)/B42</f>
        <v>2.4116914783584423E-2</v>
      </c>
    </row>
    <row r="43" spans="1:7" ht="15.75" x14ac:dyDescent="0.2">
      <c r="A43" s="701" t="s">
        <v>919</v>
      </c>
      <c r="B43" s="706">
        <v>1746.3522329999998</v>
      </c>
      <c r="C43" s="703">
        <v>1761.61</v>
      </c>
      <c r="D43" s="741">
        <f>(C43-B43)/B43</f>
        <v>8.7369356030708948E-3</v>
      </c>
    </row>
    <row r="44" spans="1:7" ht="15.75" x14ac:dyDescent="0.2">
      <c r="A44" s="701" t="s">
        <v>920</v>
      </c>
      <c r="B44" s="706">
        <v>291.72670424999995</v>
      </c>
      <c r="C44" s="703">
        <v>291.72670424999995</v>
      </c>
      <c r="D44" s="741">
        <f>(C44-B44)/B44</f>
        <v>0</v>
      </c>
    </row>
    <row r="45" spans="1:7" ht="15.75" x14ac:dyDescent="0.2">
      <c r="A45" s="701" t="s">
        <v>921</v>
      </c>
      <c r="B45" s="706">
        <v>340.34960699999993</v>
      </c>
      <c r="C45" s="703">
        <v>340.34960699999993</v>
      </c>
      <c r="D45" s="741">
        <f>(C45-B45)/B45</f>
        <v>0</v>
      </c>
    </row>
  </sheetData>
  <mergeCells count="2">
    <mergeCell ref="C25:D25"/>
    <mergeCell ref="C40:D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6" tint="-0.249977111117893"/>
  </sheetPr>
  <dimension ref="A1:H41"/>
  <sheetViews>
    <sheetView workbookViewId="0">
      <selection activeCell="F4" sqref="F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12.85546875" style="1" customWidth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20</v>
      </c>
    </row>
    <row r="2" spans="1:8" x14ac:dyDescent="0.25">
      <c r="A2" s="1" t="s">
        <v>1052</v>
      </c>
    </row>
    <row r="3" spans="1:8" x14ac:dyDescent="0.25">
      <c r="A3" s="1" t="s">
        <v>1054</v>
      </c>
      <c r="B3" s="157"/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>
        <v>7.5</v>
      </c>
      <c r="D6" s="733">
        <v>7.5</v>
      </c>
      <c r="E6" s="724">
        <f>+(D6-C6)/C6</f>
        <v>0</v>
      </c>
    </row>
    <row r="7" spans="1:8" x14ac:dyDescent="0.25">
      <c r="A7" s="687" t="s">
        <v>1063</v>
      </c>
      <c r="B7" s="687">
        <v>15</v>
      </c>
      <c r="C7" s="733">
        <v>12.5</v>
      </c>
      <c r="D7" s="733">
        <v>13.25</v>
      </c>
      <c r="E7" s="724">
        <f t="shared" ref="E7:E13" si="0">+(D7-C7)/C7</f>
        <v>0.06</v>
      </c>
    </row>
    <row r="8" spans="1:8" x14ac:dyDescent="0.25">
      <c r="A8" s="687" t="s">
        <v>1064</v>
      </c>
      <c r="B8" s="687">
        <v>15</v>
      </c>
      <c r="C8" s="733"/>
      <c r="D8" s="733"/>
      <c r="E8" s="724"/>
    </row>
    <row r="9" spans="1:8" x14ac:dyDescent="0.25">
      <c r="A9" s="687" t="s">
        <v>1065</v>
      </c>
      <c r="B9" s="687">
        <v>15</v>
      </c>
      <c r="C9" s="733">
        <v>3</v>
      </c>
      <c r="D9" s="733">
        <v>3.1</v>
      </c>
      <c r="E9" s="724">
        <f t="shared" si="0"/>
        <v>3.3333333333333361E-2</v>
      </c>
    </row>
    <row r="10" spans="1:8" x14ac:dyDescent="0.25">
      <c r="A10" s="687" t="s">
        <v>1066</v>
      </c>
      <c r="B10" s="687">
        <v>15</v>
      </c>
      <c r="C10" s="733">
        <v>5.45</v>
      </c>
      <c r="D10" s="733">
        <v>5.45</v>
      </c>
      <c r="E10" s="724">
        <f t="shared" si="0"/>
        <v>0</v>
      </c>
    </row>
    <row r="11" spans="1:8" x14ac:dyDescent="0.25">
      <c r="A11" s="687" t="s">
        <v>1028</v>
      </c>
      <c r="B11" s="687">
        <v>15</v>
      </c>
      <c r="C11" s="733"/>
      <c r="D11" s="733"/>
      <c r="E11" s="724"/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864</v>
      </c>
      <c r="D13" s="733">
        <f>+((D12*B12)+(D11*B11)+(D10*B10)+(D9*B9)+(D8*B8)+(D7*B7)+(D6*B6))*2</f>
        <v>889.5</v>
      </c>
      <c r="E13" s="724">
        <f t="shared" si="0"/>
        <v>2.9513888888888888E-2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175.45</v>
      </c>
      <c r="C16" s="687">
        <v>175.45</v>
      </c>
      <c r="D16" s="724">
        <f>(C16-B16)/B16</f>
        <v>0</v>
      </c>
    </row>
    <row r="17" spans="1:4" x14ac:dyDescent="0.25">
      <c r="A17" s="687" t="s">
        <v>1070</v>
      </c>
      <c r="B17" s="723">
        <v>175.45</v>
      </c>
      <c r="C17" s="687">
        <v>175.45</v>
      </c>
      <c r="D17" s="724">
        <f>(C17-B17)/B17</f>
        <v>0</v>
      </c>
    </row>
    <row r="18" spans="1:4" x14ac:dyDescent="0.25">
      <c r="A18" s="687" t="s">
        <v>1071</v>
      </c>
      <c r="B18" s="723">
        <v>179.95</v>
      </c>
      <c r="C18" s="723">
        <v>179.95</v>
      </c>
      <c r="D18" s="724">
        <f>(C18-B18)/B18</f>
        <v>0</v>
      </c>
    </row>
    <row r="20" spans="1:4" x14ac:dyDescent="0.25">
      <c r="A20" s="45"/>
      <c r="B20" s="735" t="s">
        <v>57</v>
      </c>
      <c r="C20" s="895" t="s">
        <v>58</v>
      </c>
      <c r="D20" s="895"/>
    </row>
    <row r="21" spans="1:4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4" x14ac:dyDescent="0.25">
      <c r="A22" s="701" t="s">
        <v>177</v>
      </c>
      <c r="B22" s="742">
        <v>260.45</v>
      </c>
      <c r="C22" s="687">
        <v>260.45</v>
      </c>
      <c r="D22" s="724">
        <f t="shared" ref="D22:D34" si="1">(C22-B22)/B22</f>
        <v>0</v>
      </c>
    </row>
    <row r="23" spans="1:4" ht="236.25" x14ac:dyDescent="0.25">
      <c r="A23" s="701" t="s">
        <v>178</v>
      </c>
      <c r="B23" s="702">
        <v>181.2</v>
      </c>
      <c r="C23" s="702">
        <v>181.2</v>
      </c>
      <c r="D23" s="741">
        <f t="shared" si="1"/>
        <v>0</v>
      </c>
    </row>
    <row r="24" spans="1:4" x14ac:dyDescent="0.25">
      <c r="A24" s="701" t="s">
        <v>92</v>
      </c>
      <c r="B24" s="702">
        <v>200.89999999999998</v>
      </c>
      <c r="C24" s="702">
        <v>200.9</v>
      </c>
      <c r="D24" s="741">
        <f t="shared" si="1"/>
        <v>1.4147192349628676E-16</v>
      </c>
    </row>
    <row r="25" spans="1:4" x14ac:dyDescent="0.25">
      <c r="A25" s="701" t="s">
        <v>179</v>
      </c>
      <c r="B25" s="773">
        <v>260.45</v>
      </c>
      <c r="C25" s="723">
        <v>260.45</v>
      </c>
      <c r="D25" s="724">
        <f t="shared" si="1"/>
        <v>0</v>
      </c>
    </row>
    <row r="26" spans="1:4" x14ac:dyDescent="0.25">
      <c r="A26" s="701" t="s">
        <v>180</v>
      </c>
      <c r="B26" s="773">
        <v>195.3</v>
      </c>
      <c r="C26" s="723">
        <v>195.3</v>
      </c>
      <c r="D26" s="724">
        <f t="shared" si="1"/>
        <v>0</v>
      </c>
    </row>
    <row r="27" spans="1:4" x14ac:dyDescent="0.25">
      <c r="A27" s="701" t="s">
        <v>69</v>
      </c>
      <c r="B27" s="773">
        <v>212.95</v>
      </c>
      <c r="C27" s="723">
        <v>212.95</v>
      </c>
      <c r="D27" s="724">
        <f t="shared" si="1"/>
        <v>0</v>
      </c>
    </row>
    <row r="28" spans="1:4" x14ac:dyDescent="0.25">
      <c r="A28" s="701" t="s">
        <v>181</v>
      </c>
      <c r="B28" s="773">
        <v>159.69999999999999</v>
      </c>
      <c r="C28" s="723">
        <v>159.69999999999999</v>
      </c>
      <c r="D28" s="724">
        <f t="shared" si="1"/>
        <v>0</v>
      </c>
    </row>
    <row r="29" spans="1:4" x14ac:dyDescent="0.25">
      <c r="A29" s="701" t="s">
        <v>182</v>
      </c>
      <c r="B29" s="773">
        <v>260.45</v>
      </c>
      <c r="C29" s="723">
        <v>260.45</v>
      </c>
      <c r="D29" s="724">
        <f t="shared" si="1"/>
        <v>0</v>
      </c>
    </row>
    <row r="30" spans="1:4" x14ac:dyDescent="0.25">
      <c r="A30" s="701" t="s">
        <v>183</v>
      </c>
      <c r="B30" s="773">
        <v>195.3</v>
      </c>
      <c r="C30" s="723">
        <v>195.3</v>
      </c>
      <c r="D30" s="724">
        <f t="shared" si="1"/>
        <v>0</v>
      </c>
    </row>
    <row r="31" spans="1:4" x14ac:dyDescent="0.25">
      <c r="A31" s="701" t="s">
        <v>184</v>
      </c>
      <c r="B31" s="773">
        <v>260.45</v>
      </c>
      <c r="C31" s="723">
        <v>260.45</v>
      </c>
      <c r="D31" s="724">
        <f t="shared" si="1"/>
        <v>0</v>
      </c>
    </row>
    <row r="32" spans="1:4" x14ac:dyDescent="0.25">
      <c r="A32" s="701" t="s">
        <v>185</v>
      </c>
      <c r="B32" s="773">
        <v>195.3</v>
      </c>
      <c r="C32" s="723">
        <v>195.3</v>
      </c>
      <c r="D32" s="724">
        <f t="shared" si="1"/>
        <v>0</v>
      </c>
    </row>
    <row r="33" spans="1:4" ht="31.5" x14ac:dyDescent="0.25">
      <c r="A33" s="505" t="s">
        <v>186</v>
      </c>
      <c r="B33" s="506">
        <v>131.6</v>
      </c>
      <c r="C33" s="519">
        <v>131.6</v>
      </c>
      <c r="D33" s="520">
        <f t="shared" si="1"/>
        <v>0</v>
      </c>
    </row>
    <row r="34" spans="1:4" x14ac:dyDescent="0.25">
      <c r="A34" s="165" t="s">
        <v>75</v>
      </c>
      <c r="B34" s="506">
        <v>190.95</v>
      </c>
      <c r="C34" s="220">
        <v>190.95</v>
      </c>
      <c r="D34" s="520">
        <f t="shared" si="1"/>
        <v>0</v>
      </c>
    </row>
    <row r="35" spans="1:4" x14ac:dyDescent="0.25">
      <c r="A35" s="45"/>
      <c r="B35" s="735" t="s">
        <v>57</v>
      </c>
      <c r="C35" s="895" t="s">
        <v>58</v>
      </c>
      <c r="D35" s="895"/>
    </row>
    <row r="36" spans="1:4" ht="78.75" x14ac:dyDescent="0.25">
      <c r="A36" s="731" t="s">
        <v>1073</v>
      </c>
      <c r="B36" s="732" t="s">
        <v>60</v>
      </c>
      <c r="C36" s="732" t="s">
        <v>60</v>
      </c>
      <c r="D36" s="732" t="s">
        <v>61</v>
      </c>
    </row>
    <row r="37" spans="1:4" x14ac:dyDescent="0.25">
      <c r="A37" s="774" t="s">
        <v>570</v>
      </c>
      <c r="B37" s="775">
        <v>205.45</v>
      </c>
      <c r="C37" s="687">
        <v>205.45</v>
      </c>
      <c r="D37" s="724">
        <f>(C37-B37)/B37</f>
        <v>0</v>
      </c>
    </row>
    <row r="38" spans="1:4" x14ac:dyDescent="0.25">
      <c r="A38" s="774" t="s">
        <v>571</v>
      </c>
      <c r="B38" s="775">
        <v>187.15</v>
      </c>
      <c r="C38" s="687">
        <v>187.15</v>
      </c>
      <c r="D38" s="724">
        <f>(C38-B38)/B38</f>
        <v>0</v>
      </c>
    </row>
    <row r="39" spans="1:4" x14ac:dyDescent="0.25">
      <c r="A39" s="774" t="s">
        <v>572</v>
      </c>
      <c r="B39" s="775">
        <v>260.45</v>
      </c>
      <c r="C39" s="687">
        <v>260.45</v>
      </c>
      <c r="D39" s="724">
        <f>(C39-B39)/B39</f>
        <v>0</v>
      </c>
    </row>
    <row r="40" spans="1:4" x14ac:dyDescent="0.25">
      <c r="A40" s="774" t="s">
        <v>573</v>
      </c>
      <c r="B40" s="775">
        <v>181.2</v>
      </c>
      <c r="C40" s="687">
        <v>181.2</v>
      </c>
      <c r="D40" s="724">
        <f>(C40-B40)/B40</f>
        <v>0</v>
      </c>
    </row>
    <row r="41" spans="1:4" x14ac:dyDescent="0.25">
      <c r="A41" s="774" t="s">
        <v>574</v>
      </c>
      <c r="B41" s="775">
        <v>181.2</v>
      </c>
      <c r="C41" s="687">
        <v>181.2</v>
      </c>
      <c r="D41" s="724">
        <f>(C41-B41)/B41</f>
        <v>0</v>
      </c>
    </row>
  </sheetData>
  <mergeCells count="2">
    <mergeCell ref="C20:D20"/>
    <mergeCell ref="C35:D35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Y57"/>
  <sheetViews>
    <sheetView workbookViewId="0">
      <selection activeCell="A4" sqref="A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12.28515625" style="1" customWidth="1"/>
    <col min="8" max="10" width="9.140625" style="1"/>
    <col min="11" max="11" width="2.28515625" style="1" customWidth="1"/>
    <col min="12" max="12" width="12" style="1" customWidth="1"/>
    <col min="13" max="15" width="9.140625" style="1"/>
    <col min="16" max="16" width="2.28515625" style="1" customWidth="1"/>
    <col min="17" max="17" width="12" style="1" customWidth="1"/>
    <col min="18" max="20" width="9.140625" style="1"/>
    <col min="21" max="21" width="2.42578125" style="1" customWidth="1"/>
    <col min="22" max="22" width="12" style="1" customWidth="1"/>
    <col min="23" max="24" width="9.140625" style="1"/>
    <col min="25" max="25" width="9.140625" style="1" customWidth="1"/>
    <col min="26" max="16384" width="9.140625" style="1"/>
  </cols>
  <sheetData>
    <row r="1" spans="1:25" ht="24.75" customHeight="1" x14ac:dyDescent="0.35">
      <c r="A1" s="61" t="s">
        <v>1051</v>
      </c>
      <c r="B1" s="63" t="s">
        <v>21</v>
      </c>
    </row>
    <row r="2" spans="1:25" x14ac:dyDescent="0.25">
      <c r="A2" s="1" t="s">
        <v>1052</v>
      </c>
      <c r="B2" s="155" t="s">
        <v>1134</v>
      </c>
    </row>
    <row r="3" spans="1:25" x14ac:dyDescent="0.25">
      <c r="A3" s="1" t="s">
        <v>1054</v>
      </c>
      <c r="B3" s="157" t="s">
        <v>1135</v>
      </c>
      <c r="C3" s="157"/>
      <c r="D3" s="157"/>
    </row>
    <row r="4" spans="1:25" customFormat="1" ht="12.75" x14ac:dyDescent="0.2"/>
    <row r="5" spans="1:25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x14ac:dyDescent="0.25">
      <c r="A6" s="687" t="s">
        <v>1062</v>
      </c>
      <c r="B6" s="687">
        <v>15</v>
      </c>
      <c r="C6" s="733"/>
      <c r="D6" s="733"/>
      <c r="E6" s="724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x14ac:dyDescent="0.25">
      <c r="A7" s="687" t="s">
        <v>1063</v>
      </c>
      <c r="B7" s="687">
        <v>15</v>
      </c>
      <c r="C7" s="733">
        <v>11</v>
      </c>
      <c r="D7" s="733">
        <v>11</v>
      </c>
      <c r="E7" s="724">
        <f t="shared" ref="E7:E13" si="0">+(D7-C7)/C7</f>
        <v>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25">
      <c r="A8" s="687" t="s">
        <v>1064</v>
      </c>
      <c r="B8" s="687">
        <v>15</v>
      </c>
      <c r="C8" s="733"/>
      <c r="D8" s="733"/>
      <c r="E8" s="724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x14ac:dyDescent="0.25">
      <c r="A9" s="687" t="s">
        <v>1065</v>
      </c>
      <c r="B9" s="687">
        <v>15</v>
      </c>
      <c r="C9" s="733"/>
      <c r="D9" s="733"/>
      <c r="E9" s="724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x14ac:dyDescent="0.25">
      <c r="A10" s="687" t="s">
        <v>1066</v>
      </c>
      <c r="B10" s="687">
        <v>15</v>
      </c>
      <c r="C10" s="733">
        <v>7.65</v>
      </c>
      <c r="D10" s="739">
        <v>7.75</v>
      </c>
      <c r="E10" s="724">
        <f t="shared" si="0"/>
        <v>1.3071895424836555E-2</v>
      </c>
      <c r="G10" s="239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x14ac:dyDescent="0.25">
      <c r="A11" s="687" t="s">
        <v>1028</v>
      </c>
      <c r="B11" s="687">
        <v>15</v>
      </c>
      <c r="C11" s="733">
        <v>2</v>
      </c>
      <c r="D11" s="733">
        <v>2.25</v>
      </c>
      <c r="E11" s="724">
        <f t="shared" si="0"/>
        <v>0.125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x14ac:dyDescent="0.25">
      <c r="A13" s="687" t="s">
        <v>1068</v>
      </c>
      <c r="B13" s="734"/>
      <c r="C13" s="733">
        <f>+((C12*B12)+(C11*B11)+(C10*B10)+(C9*B9)+(C8*B8)+(C7*B7)+(C6*B6))*2</f>
        <v>630</v>
      </c>
      <c r="D13" s="733">
        <f>+((D12*B12)+(D11*B11)+(D10*B10)+(D9*B9)+(D8*B8)+(D7*B7)+(D6*B6))*2</f>
        <v>640.5</v>
      </c>
      <c r="E13" s="724">
        <f t="shared" si="0"/>
        <v>1.6666666666666666E-2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5" spans="1:25" x14ac:dyDescent="0.25">
      <c r="A15" s="731" t="s">
        <v>40</v>
      </c>
      <c r="B15" s="731" t="s">
        <v>41</v>
      </c>
      <c r="C15" s="731" t="s">
        <v>42</v>
      </c>
      <c r="D15" s="731" t="s">
        <v>7</v>
      </c>
      <c r="G15" s="1" t="s">
        <v>1061</v>
      </c>
    </row>
    <row r="16" spans="1:25" x14ac:dyDescent="0.25">
      <c r="A16" s="687" t="s">
        <v>1069</v>
      </c>
      <c r="B16" s="723">
        <v>179.13</v>
      </c>
      <c r="C16" s="723">
        <v>179.13</v>
      </c>
      <c r="D16" s="724">
        <f>+(C16-B16)/B16</f>
        <v>0</v>
      </c>
    </row>
    <row r="17" spans="1:7" x14ac:dyDescent="0.25">
      <c r="A17" s="687" t="s">
        <v>1070</v>
      </c>
      <c r="B17" s="723">
        <v>222.39</v>
      </c>
      <c r="C17" s="723">
        <v>179.13</v>
      </c>
      <c r="D17" s="724">
        <f>+(C17-B17)/B17</f>
        <v>-0.19452313503305002</v>
      </c>
    </row>
    <row r="18" spans="1:7" x14ac:dyDescent="0.25">
      <c r="A18" s="687" t="s">
        <v>1136</v>
      </c>
      <c r="B18" s="723">
        <v>205.01</v>
      </c>
      <c r="C18" s="723">
        <v>205.01</v>
      </c>
      <c r="D18" s="724">
        <f>+(C18-B18)/B18</f>
        <v>0</v>
      </c>
    </row>
    <row r="19" spans="1:7" x14ac:dyDescent="0.25">
      <c r="A19" s="687" t="s">
        <v>1137</v>
      </c>
      <c r="B19" s="723">
        <v>248.27</v>
      </c>
      <c r="C19" s="723">
        <v>205.01</v>
      </c>
      <c r="D19" s="724">
        <f>+(C19-B19)/B19</f>
        <v>-0.17424578080315792</v>
      </c>
    </row>
    <row r="21" spans="1:7" x14ac:dyDescent="0.25">
      <c r="A21" s="45"/>
      <c r="B21" s="735" t="s">
        <v>57</v>
      </c>
      <c r="C21" s="895" t="s">
        <v>58</v>
      </c>
      <c r="D21" s="895"/>
    </row>
    <row r="22" spans="1:7" ht="78.75" x14ac:dyDescent="0.25">
      <c r="A22" s="731" t="s">
        <v>1072</v>
      </c>
      <c r="B22" s="732" t="s">
        <v>60</v>
      </c>
      <c r="C22" s="732" t="s">
        <v>60</v>
      </c>
      <c r="D22" s="732" t="s">
        <v>61</v>
      </c>
    </row>
    <row r="23" spans="1:7" ht="31.5" x14ac:dyDescent="0.25">
      <c r="A23" s="701" t="s">
        <v>188</v>
      </c>
      <c r="B23" s="706">
        <v>218</v>
      </c>
      <c r="C23" s="706">
        <v>218</v>
      </c>
      <c r="D23" s="741">
        <f>+(C23-B23)/B23</f>
        <v>0</v>
      </c>
      <c r="G23" s="2"/>
    </row>
    <row r="24" spans="1:7" ht="47.25" x14ac:dyDescent="0.25">
      <c r="A24" s="701" t="s">
        <v>189</v>
      </c>
      <c r="B24" s="706">
        <v>197.77</v>
      </c>
      <c r="C24" s="706">
        <v>197.77</v>
      </c>
      <c r="D24" s="755">
        <f>(C24-B24)/B24</f>
        <v>0</v>
      </c>
      <c r="G24" s="2"/>
    </row>
    <row r="25" spans="1:7" x14ac:dyDescent="0.25">
      <c r="A25" s="701" t="s">
        <v>190</v>
      </c>
      <c r="B25" s="706">
        <v>191</v>
      </c>
      <c r="C25" s="706">
        <v>191</v>
      </c>
      <c r="D25" s="741">
        <f>+(C25-B25)/B25</f>
        <v>0</v>
      </c>
      <c r="G25" s="2"/>
    </row>
    <row r="26" spans="1:7" ht="31.5" x14ac:dyDescent="0.25">
      <c r="A26" s="701" t="s">
        <v>191</v>
      </c>
      <c r="B26" s="706">
        <v>191</v>
      </c>
      <c r="C26" s="706">
        <v>191</v>
      </c>
      <c r="D26" s="741">
        <f>+(C26-B26)/B26</f>
        <v>0</v>
      </c>
      <c r="G26" s="2"/>
    </row>
    <row r="27" spans="1:7" ht="31.5" x14ac:dyDescent="0.25">
      <c r="A27" s="701" t="s">
        <v>192</v>
      </c>
      <c r="B27" s="706">
        <v>218</v>
      </c>
      <c r="C27" s="706">
        <v>218</v>
      </c>
      <c r="D27" s="741">
        <f>+(C27-B27)/B27</f>
        <v>0</v>
      </c>
      <c r="G27" s="2"/>
    </row>
    <row r="28" spans="1:7" ht="31.5" x14ac:dyDescent="0.25">
      <c r="A28" s="701" t="s">
        <v>193</v>
      </c>
      <c r="B28" s="706">
        <v>192</v>
      </c>
      <c r="C28" s="706">
        <v>192</v>
      </c>
      <c r="D28" s="741">
        <f>+(C28-B28)/B28</f>
        <v>0</v>
      </c>
      <c r="G28" s="2"/>
    </row>
    <row r="29" spans="1:7" ht="31.5" x14ac:dyDescent="0.25">
      <c r="A29" s="701" t="s">
        <v>194</v>
      </c>
      <c r="B29" s="706">
        <v>188</v>
      </c>
      <c r="C29" s="706">
        <v>188</v>
      </c>
      <c r="D29" s="741">
        <f>(C29-B29)/B29</f>
        <v>0</v>
      </c>
      <c r="G29" s="2"/>
    </row>
    <row r="30" spans="1:7" ht="31.5" x14ac:dyDescent="0.25">
      <c r="A30" s="701" t="s">
        <v>195</v>
      </c>
      <c r="B30" s="706">
        <v>192</v>
      </c>
      <c r="C30" s="706">
        <v>192</v>
      </c>
      <c r="D30" s="741">
        <f>+(C30-B30)/B30</f>
        <v>0</v>
      </c>
      <c r="G30" s="2"/>
    </row>
    <row r="31" spans="1:7" x14ac:dyDescent="0.25">
      <c r="A31" s="701" t="s">
        <v>196</v>
      </c>
      <c r="B31" s="742">
        <v>197.77</v>
      </c>
      <c r="C31" s="742">
        <v>197.77</v>
      </c>
      <c r="D31" s="776">
        <f>(C31-B31)/B31</f>
        <v>0</v>
      </c>
      <c r="G31" s="2"/>
    </row>
    <row r="32" spans="1:7" ht="31.5" x14ac:dyDescent="0.25">
      <c r="A32" s="701" t="s">
        <v>1138</v>
      </c>
      <c r="B32" s="706">
        <v>184</v>
      </c>
      <c r="C32" s="706">
        <v>184</v>
      </c>
      <c r="D32" s="755">
        <f>(C32-B32)/B32</f>
        <v>0</v>
      </c>
      <c r="G32" s="2"/>
    </row>
    <row r="33" spans="1:4" ht="31.5" x14ac:dyDescent="0.25">
      <c r="A33" s="701" t="s">
        <v>198</v>
      </c>
      <c r="B33" s="706">
        <v>215</v>
      </c>
      <c r="C33" s="706">
        <v>215</v>
      </c>
      <c r="D33" s="755">
        <f t="shared" ref="D33:D37" si="1">+(C33-B33)/B33</f>
        <v>0</v>
      </c>
    </row>
    <row r="34" spans="1:4" ht="47.25" x14ac:dyDescent="0.25">
      <c r="A34" s="752" t="s">
        <v>199</v>
      </c>
      <c r="B34" s="706">
        <v>305</v>
      </c>
      <c r="C34" s="706">
        <v>305</v>
      </c>
      <c r="D34" s="755">
        <f t="shared" si="1"/>
        <v>0</v>
      </c>
    </row>
    <row r="35" spans="1:4" ht="31.5" x14ac:dyDescent="0.25">
      <c r="A35" s="752" t="s">
        <v>200</v>
      </c>
      <c r="B35" s="706">
        <v>286</v>
      </c>
      <c r="C35" s="706">
        <v>286</v>
      </c>
      <c r="D35" s="755">
        <f t="shared" si="1"/>
        <v>0</v>
      </c>
    </row>
    <row r="36" spans="1:4" ht="31.5" x14ac:dyDescent="0.25">
      <c r="A36" s="701" t="s">
        <v>201</v>
      </c>
      <c r="B36" s="706">
        <v>191</v>
      </c>
      <c r="C36" s="706">
        <v>191</v>
      </c>
      <c r="D36" s="755">
        <f t="shared" si="1"/>
        <v>0</v>
      </c>
    </row>
    <row r="37" spans="1:4" ht="31.5" x14ac:dyDescent="0.25">
      <c r="A37" s="701" t="s">
        <v>202</v>
      </c>
      <c r="B37" s="706">
        <v>191</v>
      </c>
      <c r="C37" s="706">
        <v>191</v>
      </c>
      <c r="D37" s="755">
        <f t="shared" si="1"/>
        <v>0</v>
      </c>
    </row>
    <row r="38" spans="1:4" ht="31.5" x14ac:dyDescent="0.25">
      <c r="A38" s="701" t="s">
        <v>203</v>
      </c>
      <c r="B38" s="742">
        <v>188.2</v>
      </c>
      <c r="C38" s="742">
        <v>188.2</v>
      </c>
      <c r="D38" s="776">
        <f>(C38-B38)/B38</f>
        <v>0</v>
      </c>
    </row>
    <row r="39" spans="1:4" ht="31.5" x14ac:dyDescent="0.25">
      <c r="A39" s="701" t="s">
        <v>204</v>
      </c>
      <c r="B39" s="742">
        <v>188.2</v>
      </c>
      <c r="C39" s="742">
        <v>188.2</v>
      </c>
      <c r="D39" s="776">
        <f>(C39-B39)/B39</f>
        <v>0</v>
      </c>
    </row>
    <row r="40" spans="1:4" x14ac:dyDescent="0.25">
      <c r="A40" s="701" t="s">
        <v>205</v>
      </c>
      <c r="B40" s="706">
        <v>220</v>
      </c>
      <c r="C40" s="706">
        <v>220</v>
      </c>
      <c r="D40" s="755">
        <f>+(C40-B40)/B40</f>
        <v>0</v>
      </c>
    </row>
    <row r="41" spans="1:4" x14ac:dyDescent="0.25">
      <c r="A41" s="701" t="s">
        <v>206</v>
      </c>
      <c r="B41" s="742">
        <v>197.77</v>
      </c>
      <c r="C41" s="742">
        <v>197.77</v>
      </c>
      <c r="D41" s="776">
        <f>(C41-B41)/B41</f>
        <v>0</v>
      </c>
    </row>
    <row r="42" spans="1:4" ht="31.5" x14ac:dyDescent="0.25">
      <c r="A42" s="701" t="s">
        <v>207</v>
      </c>
      <c r="B42" s="706">
        <v>197.77</v>
      </c>
      <c r="C42" s="706">
        <v>197.77</v>
      </c>
      <c r="D42" s="755">
        <f>(C42-B42)/B42</f>
        <v>0</v>
      </c>
    </row>
    <row r="43" spans="1:4" ht="31.5" x14ac:dyDescent="0.25">
      <c r="A43" s="701" t="s">
        <v>208</v>
      </c>
      <c r="B43" s="706">
        <v>197.77</v>
      </c>
      <c r="C43" s="706">
        <v>197.77</v>
      </c>
      <c r="D43" s="755">
        <f>+(C43-B43)/B43</f>
        <v>0</v>
      </c>
    </row>
    <row r="44" spans="1:4" ht="31.5" x14ac:dyDescent="0.25">
      <c r="A44" s="701" t="s">
        <v>209</v>
      </c>
      <c r="B44" s="706">
        <v>192</v>
      </c>
      <c r="C44" s="706">
        <v>192</v>
      </c>
      <c r="D44" s="755">
        <f t="shared" ref="D44:D49" si="2">(C44-B44)/B44</f>
        <v>0</v>
      </c>
    </row>
    <row r="45" spans="1:4" x14ac:dyDescent="0.25">
      <c r="A45" s="701" t="s">
        <v>210</v>
      </c>
      <c r="B45" s="742">
        <v>220</v>
      </c>
      <c r="C45" s="742">
        <v>220</v>
      </c>
      <c r="D45" s="776">
        <f t="shared" si="2"/>
        <v>0</v>
      </c>
    </row>
    <row r="46" spans="1:4" ht="31.5" x14ac:dyDescent="0.25">
      <c r="A46" s="701" t="s">
        <v>211</v>
      </c>
      <c r="B46" s="742">
        <v>220</v>
      </c>
      <c r="C46" s="742">
        <v>220</v>
      </c>
      <c r="D46" s="776">
        <f t="shared" si="2"/>
        <v>0</v>
      </c>
    </row>
    <row r="47" spans="1:4" ht="31.5" x14ac:dyDescent="0.25">
      <c r="A47" s="701" t="s">
        <v>212</v>
      </c>
      <c r="B47" s="706">
        <v>397</v>
      </c>
      <c r="C47" s="706">
        <v>397</v>
      </c>
      <c r="D47" s="777">
        <f t="shared" si="2"/>
        <v>0</v>
      </c>
    </row>
    <row r="48" spans="1:4" ht="47.25" x14ac:dyDescent="0.25">
      <c r="A48" s="701" t="s">
        <v>1139</v>
      </c>
      <c r="B48" s="706">
        <v>235</v>
      </c>
      <c r="C48" s="706">
        <v>235</v>
      </c>
      <c r="D48" s="777">
        <f t="shared" si="2"/>
        <v>0</v>
      </c>
    </row>
    <row r="49" spans="1:7" ht="47.25" x14ac:dyDescent="0.25">
      <c r="A49" s="701" t="s">
        <v>214</v>
      </c>
      <c r="B49" s="706">
        <v>189</v>
      </c>
      <c r="C49" s="706">
        <v>189</v>
      </c>
      <c r="D49" s="755">
        <f t="shared" si="2"/>
        <v>0</v>
      </c>
    </row>
    <row r="50" spans="1:7" customFormat="1" x14ac:dyDescent="0.25">
      <c r="E50" s="1"/>
    </row>
    <row r="51" spans="1:7" x14ac:dyDescent="0.25">
      <c r="B51" s="735" t="s">
        <v>57</v>
      </c>
      <c r="C51" s="895" t="s">
        <v>58</v>
      </c>
      <c r="D51" s="895"/>
    </row>
    <row r="52" spans="1:7" ht="78.75" x14ac:dyDescent="0.25">
      <c r="A52" s="511" t="s">
        <v>1073</v>
      </c>
      <c r="B52" s="732" t="s">
        <v>60</v>
      </c>
      <c r="C52" s="732" t="s">
        <v>60</v>
      </c>
      <c r="D52" s="732" t="s">
        <v>61</v>
      </c>
    </row>
    <row r="53" spans="1:7" ht="31.5" x14ac:dyDescent="0.25">
      <c r="A53" s="778" t="s">
        <v>575</v>
      </c>
      <c r="B53" s="751">
        <v>306</v>
      </c>
      <c r="C53" s="751">
        <v>306</v>
      </c>
      <c r="D53" s="741">
        <f t="shared" ref="D53:D57" si="3">(C53-B53)/B53</f>
        <v>0</v>
      </c>
      <c r="G53" s="238"/>
    </row>
    <row r="54" spans="1:7" ht="31.5" x14ac:dyDescent="0.25">
      <c r="A54" s="778" t="s">
        <v>576</v>
      </c>
      <c r="B54" s="751">
        <v>390</v>
      </c>
      <c r="C54" s="751">
        <v>390</v>
      </c>
      <c r="D54" s="741">
        <f t="shared" si="3"/>
        <v>0</v>
      </c>
      <c r="G54" s="238"/>
    </row>
    <row r="55" spans="1:7" ht="31.5" x14ac:dyDescent="0.25">
      <c r="A55" s="778" t="s">
        <v>577</v>
      </c>
      <c r="B55" s="751">
        <v>390</v>
      </c>
      <c r="C55" s="751">
        <v>390</v>
      </c>
      <c r="D55" s="741">
        <f t="shared" si="3"/>
        <v>0</v>
      </c>
      <c r="G55" s="238"/>
    </row>
    <row r="56" spans="1:7" ht="47.25" x14ac:dyDescent="0.25">
      <c r="A56" s="778" t="s">
        <v>578</v>
      </c>
      <c r="B56" s="751">
        <v>306</v>
      </c>
      <c r="C56" s="751">
        <v>306</v>
      </c>
      <c r="D56" s="741">
        <f t="shared" si="3"/>
        <v>0</v>
      </c>
      <c r="G56" s="238"/>
    </row>
    <row r="57" spans="1:7" x14ac:dyDescent="0.25">
      <c r="A57" s="779" t="s">
        <v>579</v>
      </c>
      <c r="B57" s="751">
        <v>239</v>
      </c>
      <c r="C57" s="751">
        <v>239</v>
      </c>
      <c r="D57" s="741">
        <f t="shared" si="3"/>
        <v>0</v>
      </c>
      <c r="G57" s="238"/>
    </row>
  </sheetData>
  <mergeCells count="2">
    <mergeCell ref="C51:D51"/>
    <mergeCell ref="C21:D21"/>
  </mergeCells>
  <hyperlinks>
    <hyperlink ref="B3" r:id="rId1" xr:uid="{E5A436DE-FC01-4A81-9E59-2626BAF8266F}"/>
  </hyperlinks>
  <pageMargins left="0.7" right="0.7" top="0.75" bottom="0.75" header="0.3" footer="0.3"/>
  <pageSetup fitToWidth="0" fitToHeight="0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6" tint="-0.249977111117893"/>
  </sheetPr>
  <dimension ref="A1:K39"/>
  <sheetViews>
    <sheetView workbookViewId="0">
      <selection activeCell="I9" sqref="I9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12.85546875" style="1" bestFit="1" customWidth="1"/>
    <col min="8" max="8" width="10.85546875" style="1" customWidth="1"/>
    <col min="9" max="9" width="11.140625" style="1" customWidth="1"/>
    <col min="10" max="16384" width="9.140625" style="1"/>
  </cols>
  <sheetData>
    <row r="1" spans="1:11" ht="24.75" customHeight="1" x14ac:dyDescent="0.35">
      <c r="A1" s="61" t="s">
        <v>1051</v>
      </c>
      <c r="B1" s="62" t="s">
        <v>22</v>
      </c>
    </row>
    <row r="2" spans="1:11" x14ac:dyDescent="0.25">
      <c r="A2" s="1" t="s">
        <v>1052</v>
      </c>
      <c r="B2" s="1" t="s">
        <v>1140</v>
      </c>
    </row>
    <row r="3" spans="1:11" x14ac:dyDescent="0.25">
      <c r="A3" s="1" t="s">
        <v>1054</v>
      </c>
      <c r="B3" s="157" t="s">
        <v>1141</v>
      </c>
      <c r="G3"/>
      <c r="H3"/>
      <c r="I3"/>
      <c r="J3"/>
      <c r="K3"/>
    </row>
    <row r="4" spans="1:11" x14ac:dyDescent="0.25">
      <c r="B4"/>
      <c r="C4"/>
      <c r="D4"/>
      <c r="E4"/>
      <c r="G4"/>
      <c r="H4"/>
      <c r="I4"/>
      <c r="J4"/>
      <c r="K4"/>
    </row>
    <row r="5" spans="1:11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/>
      <c r="H5"/>
      <c r="I5"/>
      <c r="J5"/>
      <c r="K5"/>
    </row>
    <row r="6" spans="1:11" x14ac:dyDescent="0.25">
      <c r="A6" s="687" t="s">
        <v>1062</v>
      </c>
      <c r="B6" s="687">
        <v>15</v>
      </c>
      <c r="C6" s="733"/>
      <c r="D6" s="733"/>
      <c r="E6" s="724"/>
      <c r="G6"/>
      <c r="H6"/>
      <c r="I6"/>
      <c r="J6"/>
      <c r="K6"/>
    </row>
    <row r="7" spans="1:11" x14ac:dyDescent="0.25">
      <c r="A7" s="687" t="s">
        <v>1063</v>
      </c>
      <c r="B7" s="687">
        <v>15</v>
      </c>
      <c r="C7" s="733">
        <v>12</v>
      </c>
      <c r="D7" s="2">
        <v>14</v>
      </c>
      <c r="E7" s="724">
        <f>+(D7-C7)/C7</f>
        <v>0.16666666666666666</v>
      </c>
      <c r="G7"/>
      <c r="H7"/>
      <c r="I7"/>
      <c r="J7"/>
      <c r="K7"/>
    </row>
    <row r="8" spans="1:11" x14ac:dyDescent="0.25">
      <c r="A8" s="687" t="s">
        <v>1064</v>
      </c>
      <c r="B8" s="687">
        <v>15</v>
      </c>
      <c r="C8" s="733">
        <v>0</v>
      </c>
      <c r="D8" s="733">
        <v>0</v>
      </c>
      <c r="E8" s="724"/>
      <c r="G8"/>
      <c r="H8"/>
      <c r="I8"/>
      <c r="J8"/>
      <c r="K8"/>
    </row>
    <row r="9" spans="1:11" x14ac:dyDescent="0.25">
      <c r="A9" s="687" t="s">
        <v>1065</v>
      </c>
      <c r="B9" s="687">
        <v>15</v>
      </c>
      <c r="C9" s="733">
        <v>2.25</v>
      </c>
      <c r="D9" s="733">
        <v>2.25</v>
      </c>
      <c r="E9" s="724">
        <f t="shared" ref="E9:E13" si="0">+(D9-C9)/C9</f>
        <v>0</v>
      </c>
      <c r="G9"/>
      <c r="H9"/>
      <c r="I9"/>
      <c r="J9"/>
      <c r="K9"/>
    </row>
    <row r="10" spans="1:11" x14ac:dyDescent="0.25">
      <c r="A10" s="687" t="s">
        <v>1066</v>
      </c>
      <c r="B10" s="687">
        <v>15</v>
      </c>
      <c r="C10" s="733">
        <v>7</v>
      </c>
      <c r="D10" s="733">
        <v>7</v>
      </c>
      <c r="E10" s="724">
        <f t="shared" si="0"/>
        <v>0</v>
      </c>
      <c r="G10"/>
      <c r="H10"/>
      <c r="I10"/>
      <c r="J10"/>
      <c r="K10"/>
    </row>
    <row r="11" spans="1:11" x14ac:dyDescent="0.25">
      <c r="A11" s="687" t="s">
        <v>1028</v>
      </c>
      <c r="B11" s="687">
        <v>15</v>
      </c>
      <c r="C11" s="733">
        <v>2.5</v>
      </c>
      <c r="D11" s="733">
        <v>2.5</v>
      </c>
      <c r="E11" s="724">
        <f t="shared" si="0"/>
        <v>0</v>
      </c>
      <c r="G11"/>
      <c r="H11"/>
      <c r="I11"/>
      <c r="J11"/>
      <c r="K11"/>
    </row>
    <row r="12" spans="1:11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  <c r="G12"/>
      <c r="H12"/>
      <c r="I12"/>
      <c r="J12"/>
      <c r="K12"/>
    </row>
    <row r="13" spans="1:11" x14ac:dyDescent="0.25">
      <c r="A13" s="687" t="s">
        <v>1068</v>
      </c>
      <c r="B13" s="734"/>
      <c r="C13" s="733">
        <f>+((C12*B12)+(C11*B11)+(C10*B10)+(C9*B9)+(C8*B8)+(C7*B7)+(C6*B6))*2</f>
        <v>723</v>
      </c>
      <c r="D13" s="733">
        <f>+((D12*B12)+(D11*B11)+(D10*B10)+(D9*B9)+(D8*B8)+(D7*B7)+(D6*B6))*2</f>
        <v>783</v>
      </c>
      <c r="E13" s="724">
        <f t="shared" si="0"/>
        <v>8.2987551867219914E-2</v>
      </c>
      <c r="G13"/>
      <c r="H13"/>
      <c r="I13"/>
      <c r="J13"/>
      <c r="K13"/>
    </row>
    <row r="14" spans="1:11" x14ac:dyDescent="0.25">
      <c r="G14"/>
      <c r="H14"/>
      <c r="I14"/>
      <c r="J14"/>
      <c r="K14"/>
    </row>
    <row r="15" spans="1:11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11" x14ac:dyDescent="0.25">
      <c r="A16" s="687" t="s">
        <v>1069</v>
      </c>
      <c r="B16" s="723">
        <v>189.18123299999996</v>
      </c>
      <c r="C16" s="723">
        <v>189.18</v>
      </c>
      <c r="D16" s="724">
        <f>(C16-B16)/B16</f>
        <v>-6.5175598044469831E-6</v>
      </c>
      <c r="E16" s="2"/>
    </row>
    <row r="17" spans="1:7" x14ac:dyDescent="0.25">
      <c r="A17" s="687" t="s">
        <v>1070</v>
      </c>
      <c r="B17" s="723">
        <v>189.18123299999999</v>
      </c>
      <c r="C17" s="723">
        <v>189.18</v>
      </c>
      <c r="D17" s="724">
        <f>(C17-B17)/B17</f>
        <v>-6.5175598045972171E-6</v>
      </c>
    </row>
    <row r="18" spans="1:7" x14ac:dyDescent="0.25">
      <c r="A18" s="687" t="s">
        <v>1071</v>
      </c>
      <c r="B18" s="723">
        <v>214.18</v>
      </c>
      <c r="C18" s="723">
        <f>C17+25</f>
        <v>214.18</v>
      </c>
      <c r="D18" s="724">
        <f>(C18-B18)/B18</f>
        <v>0</v>
      </c>
      <c r="E18" s="2" t="s">
        <v>9</v>
      </c>
    </row>
    <row r="20" spans="1:7" x14ac:dyDescent="0.25">
      <c r="A20" s="45"/>
      <c r="B20" s="735" t="s">
        <v>57</v>
      </c>
      <c r="C20" s="895" t="s">
        <v>58</v>
      </c>
      <c r="D20" s="895"/>
    </row>
    <row r="21" spans="1:7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7" ht="31.5" x14ac:dyDescent="0.25">
      <c r="A22" s="701" t="s">
        <v>215</v>
      </c>
      <c r="B22" s="706">
        <v>211.18</v>
      </c>
      <c r="C22" s="702">
        <v>211.18</v>
      </c>
      <c r="D22" s="741">
        <f t="shared" ref="D22:D33" si="1">(C22-B22)/B22</f>
        <v>0</v>
      </c>
      <c r="E22" s="2"/>
    </row>
    <row r="23" spans="1:7" ht="31.5" x14ac:dyDescent="0.25">
      <c r="A23" s="701" t="s">
        <v>216</v>
      </c>
      <c r="B23" s="706">
        <v>211.18</v>
      </c>
      <c r="C23" s="702">
        <v>211.18</v>
      </c>
      <c r="D23" s="741">
        <f t="shared" si="1"/>
        <v>0</v>
      </c>
      <c r="E23" s="2"/>
    </row>
    <row r="24" spans="1:7" ht="31.5" x14ac:dyDescent="0.25">
      <c r="A24" s="701" t="s">
        <v>217</v>
      </c>
      <c r="B24" s="706">
        <v>209.18</v>
      </c>
      <c r="C24" s="702">
        <v>209.18</v>
      </c>
      <c r="D24" s="741">
        <f t="shared" si="1"/>
        <v>0</v>
      </c>
      <c r="E24" s="2"/>
    </row>
    <row r="25" spans="1:7" ht="31.5" x14ac:dyDescent="0.25">
      <c r="A25" s="701" t="s">
        <v>218</v>
      </c>
      <c r="B25" s="706">
        <v>199.18</v>
      </c>
      <c r="C25" s="702">
        <v>199.18</v>
      </c>
      <c r="D25" s="741">
        <f t="shared" si="1"/>
        <v>0</v>
      </c>
      <c r="E25" s="2"/>
    </row>
    <row r="26" spans="1:7" ht="31.5" x14ac:dyDescent="0.25">
      <c r="A26" s="701" t="s">
        <v>219</v>
      </c>
      <c r="B26" s="706">
        <v>199.18</v>
      </c>
      <c r="C26" s="702">
        <v>199.18</v>
      </c>
      <c r="D26" s="741">
        <f t="shared" si="1"/>
        <v>0</v>
      </c>
      <c r="E26" s="2"/>
    </row>
    <row r="27" spans="1:7" ht="31.5" x14ac:dyDescent="0.25">
      <c r="A27" s="701" t="s">
        <v>220</v>
      </c>
      <c r="B27" s="706">
        <v>209.18</v>
      </c>
      <c r="C27" s="702">
        <v>209.18</v>
      </c>
      <c r="D27" s="741">
        <f t="shared" si="1"/>
        <v>0</v>
      </c>
      <c r="E27" s="2"/>
    </row>
    <row r="28" spans="1:7" x14ac:dyDescent="0.25">
      <c r="A28" s="701" t="s">
        <v>221</v>
      </c>
      <c r="B28" s="706">
        <v>209.18</v>
      </c>
      <c r="C28" s="702">
        <v>209.18</v>
      </c>
      <c r="D28" s="741">
        <f t="shared" si="1"/>
        <v>0</v>
      </c>
      <c r="E28" s="2"/>
    </row>
    <row r="29" spans="1:7" ht="31.5" x14ac:dyDescent="0.25">
      <c r="A29" s="701" t="s">
        <v>222</v>
      </c>
      <c r="B29" s="706">
        <v>209.18</v>
      </c>
      <c r="C29" s="702">
        <v>209.18</v>
      </c>
      <c r="D29" s="741">
        <f t="shared" si="1"/>
        <v>0</v>
      </c>
      <c r="E29" s="2"/>
    </row>
    <row r="30" spans="1:7" x14ac:dyDescent="0.25">
      <c r="A30" s="701" t="s">
        <v>223</v>
      </c>
      <c r="B30" s="706">
        <v>209.18</v>
      </c>
      <c r="C30" s="702">
        <v>209.18</v>
      </c>
      <c r="D30" s="741">
        <f t="shared" si="1"/>
        <v>0</v>
      </c>
      <c r="E30" s="2"/>
    </row>
    <row r="31" spans="1:7" ht="31.5" x14ac:dyDescent="0.25">
      <c r="A31" s="701" t="s">
        <v>224</v>
      </c>
      <c r="B31" s="706">
        <v>199.18</v>
      </c>
      <c r="C31" s="702">
        <v>199.18</v>
      </c>
      <c r="D31" s="741">
        <f t="shared" si="1"/>
        <v>0</v>
      </c>
      <c r="E31" s="2"/>
    </row>
    <row r="32" spans="1:7" x14ac:dyDescent="0.25">
      <c r="A32" s="701" t="s">
        <v>225</v>
      </c>
      <c r="B32" s="706">
        <v>298.95999999999998</v>
      </c>
      <c r="C32" s="702">
        <v>298.95999999999998</v>
      </c>
      <c r="D32" s="741">
        <f t="shared" si="1"/>
        <v>0</v>
      </c>
      <c r="E32" s="2"/>
      <c r="G32" s="1" t="s">
        <v>9</v>
      </c>
    </row>
    <row r="33" spans="1:7" ht="31.5" x14ac:dyDescent="0.25">
      <c r="A33" s="701" t="s">
        <v>226</v>
      </c>
      <c r="B33" s="706">
        <v>219.18</v>
      </c>
      <c r="C33" s="702">
        <v>219.18</v>
      </c>
      <c r="D33" s="741">
        <f t="shared" si="1"/>
        <v>0</v>
      </c>
      <c r="E33" s="2"/>
      <c r="G33" s="1" t="s">
        <v>9</v>
      </c>
    </row>
    <row r="34" spans="1:7" customFormat="1" ht="12.75" x14ac:dyDescent="0.2"/>
    <row r="35" spans="1:7" x14ac:dyDescent="0.25">
      <c r="A35" s="45"/>
      <c r="B35" s="735" t="s">
        <v>57</v>
      </c>
      <c r="C35" s="895" t="s">
        <v>58</v>
      </c>
      <c r="D35" s="895"/>
    </row>
    <row r="36" spans="1:7" ht="78.75" x14ac:dyDescent="0.25">
      <c r="A36" s="731" t="s">
        <v>1073</v>
      </c>
      <c r="B36" s="732" t="s">
        <v>60</v>
      </c>
      <c r="C36" s="732" t="s">
        <v>60</v>
      </c>
      <c r="D36" s="732" t="s">
        <v>61</v>
      </c>
    </row>
    <row r="37" spans="1:7" ht="31.5" x14ac:dyDescent="0.25">
      <c r="A37" s="701" t="s">
        <v>1142</v>
      </c>
      <c r="B37" s="751">
        <v>199.18123299999996</v>
      </c>
      <c r="C37" s="702">
        <v>199.18</v>
      </c>
      <c r="D37" s="741">
        <f t="shared" ref="D37:D39" si="2">(C37-B37)/B37</f>
        <v>-6.1903422395046583E-6</v>
      </c>
    </row>
    <row r="38" spans="1:7" ht="31.5" x14ac:dyDescent="0.25">
      <c r="A38" s="701" t="s">
        <v>581</v>
      </c>
      <c r="B38" s="751">
        <v>199.18123299999996</v>
      </c>
      <c r="C38" s="702">
        <v>199.18</v>
      </c>
      <c r="D38" s="741">
        <f t="shared" si="2"/>
        <v>-6.1903422395046583E-6</v>
      </c>
    </row>
    <row r="39" spans="1:7" ht="31.5" x14ac:dyDescent="0.25">
      <c r="A39" s="701" t="s">
        <v>582</v>
      </c>
      <c r="B39" s="751">
        <v>199.18123299999996</v>
      </c>
      <c r="C39" s="702">
        <v>199.18</v>
      </c>
      <c r="D39" s="741">
        <f t="shared" si="2"/>
        <v>-6.1903422395046583E-6</v>
      </c>
    </row>
  </sheetData>
  <mergeCells count="2">
    <mergeCell ref="C20:D20"/>
    <mergeCell ref="C35:D35"/>
  </mergeCells>
  <hyperlinks>
    <hyperlink ref="B3" r:id="rId1" xr:uid="{E915105A-8CE2-4AEE-944D-B0047F23F19D}"/>
  </hyperlinks>
  <pageMargins left="0.7" right="0.7" top="0.75" bottom="0.75" header="0.3" footer="0.3"/>
  <pageSetup orientation="portrait"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</sheetPr>
  <dimension ref="A1:T32"/>
  <sheetViews>
    <sheetView workbookViewId="0">
      <selection activeCell="I17" sqref="I17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13.42578125" style="1" customWidth="1"/>
    <col min="8" max="8" width="9.85546875" style="1" bestFit="1" customWidth="1"/>
    <col min="9" max="9" width="10.42578125" style="1" customWidth="1"/>
    <col min="10" max="10" width="9.140625" style="1"/>
    <col min="11" max="11" width="3.5703125" style="1" customWidth="1"/>
    <col min="12" max="12" width="11.85546875" style="1" customWidth="1"/>
    <col min="13" max="13" width="9.85546875" style="1" bestFit="1" customWidth="1"/>
    <col min="14" max="14" width="10.5703125" style="1" customWidth="1"/>
    <col min="15" max="15" width="9.140625" style="1"/>
    <col min="16" max="16" width="3.42578125" style="1" customWidth="1"/>
    <col min="17" max="17" width="12.42578125" style="1" customWidth="1"/>
    <col min="18" max="18" width="9.85546875" style="1" bestFit="1" customWidth="1"/>
    <col min="19" max="19" width="10.42578125" style="1" customWidth="1"/>
    <col min="20" max="16384" width="9.140625" style="1"/>
  </cols>
  <sheetData>
    <row r="1" spans="1:20" ht="24.75" customHeight="1" x14ac:dyDescent="0.35">
      <c r="A1" s="61" t="s">
        <v>1051</v>
      </c>
      <c r="B1" s="62" t="s">
        <v>23</v>
      </c>
    </row>
    <row r="2" spans="1:20" x14ac:dyDescent="0.25">
      <c r="A2" s="1" t="s">
        <v>1052</v>
      </c>
      <c r="B2" s="1" t="s">
        <v>1143</v>
      </c>
    </row>
    <row r="3" spans="1:20" x14ac:dyDescent="0.25">
      <c r="A3" s="1" t="s">
        <v>1054</v>
      </c>
      <c r="B3" s="157" t="s">
        <v>1144</v>
      </c>
    </row>
    <row r="4" spans="1:20" x14ac:dyDescent="0.25">
      <c r="B4" s="899" t="s">
        <v>1040</v>
      </c>
      <c r="C4" s="899"/>
      <c r="D4" s="899"/>
      <c r="E4" s="899"/>
      <c r="G4" s="899" t="s">
        <v>1041</v>
      </c>
      <c r="H4" s="899"/>
      <c r="I4" s="899"/>
      <c r="J4" s="899"/>
      <c r="L4" s="899" t="s">
        <v>1042</v>
      </c>
      <c r="M4" s="899"/>
      <c r="N4" s="899"/>
      <c r="O4" s="899"/>
      <c r="Q4" s="899" t="s">
        <v>1043</v>
      </c>
      <c r="R4" s="899"/>
      <c r="S4" s="899"/>
      <c r="T4" s="899"/>
    </row>
    <row r="5" spans="1:20" ht="63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732" t="s">
        <v>1057</v>
      </c>
      <c r="H5" s="732" t="s">
        <v>1058</v>
      </c>
      <c r="I5" s="732" t="s">
        <v>1059</v>
      </c>
      <c r="J5" s="732" t="s">
        <v>1060</v>
      </c>
      <c r="L5" s="732" t="s">
        <v>1057</v>
      </c>
      <c r="M5" s="732" t="s">
        <v>1058</v>
      </c>
      <c r="N5" s="732" t="s">
        <v>1059</v>
      </c>
      <c r="O5" s="732" t="s">
        <v>1060</v>
      </c>
      <c r="Q5" s="732" t="s">
        <v>1057</v>
      </c>
      <c r="R5" s="732" t="s">
        <v>1058</v>
      </c>
      <c r="S5" s="732" t="s">
        <v>1059</v>
      </c>
      <c r="T5" s="732" t="s">
        <v>1060</v>
      </c>
    </row>
    <row r="6" spans="1:20" x14ac:dyDescent="0.25">
      <c r="A6" s="687" t="s">
        <v>1062</v>
      </c>
      <c r="B6" s="687">
        <v>15</v>
      </c>
      <c r="C6" s="733">
        <v>0</v>
      </c>
      <c r="D6" s="733">
        <v>0</v>
      </c>
      <c r="E6" s="724"/>
      <c r="G6" s="687">
        <v>15</v>
      </c>
      <c r="H6" s="733">
        <v>0</v>
      </c>
      <c r="I6" s="733">
        <v>0</v>
      </c>
      <c r="J6" s="724"/>
      <c r="L6" s="687">
        <v>15</v>
      </c>
      <c r="M6" s="733">
        <v>6</v>
      </c>
      <c r="N6" s="733">
        <v>6</v>
      </c>
      <c r="O6" s="724">
        <f>+(N6-M6)/M6</f>
        <v>0</v>
      </c>
      <c r="Q6" s="687">
        <v>15</v>
      </c>
      <c r="R6" s="733">
        <v>0</v>
      </c>
      <c r="S6" s="733">
        <v>0</v>
      </c>
      <c r="T6" s="724"/>
    </row>
    <row r="7" spans="1:20" x14ac:dyDescent="0.25">
      <c r="A7" s="687" t="s">
        <v>1063</v>
      </c>
      <c r="B7" s="687">
        <v>15</v>
      </c>
      <c r="C7" s="733">
        <v>10</v>
      </c>
      <c r="D7" s="733">
        <v>10</v>
      </c>
      <c r="E7" s="724">
        <f t="shared" ref="E7:E13" si="0">+(D7-C7)/C7</f>
        <v>0</v>
      </c>
      <c r="G7" s="687">
        <v>15</v>
      </c>
      <c r="H7" s="733">
        <v>10</v>
      </c>
      <c r="I7" s="733">
        <v>10</v>
      </c>
      <c r="J7" s="724">
        <f t="shared" ref="J7:J13" si="1">+(I7-H7)/H7</f>
        <v>0</v>
      </c>
      <c r="L7" s="687">
        <v>15</v>
      </c>
      <c r="M7" s="733">
        <v>10</v>
      </c>
      <c r="N7" s="733">
        <v>10</v>
      </c>
      <c r="O7" s="724">
        <f t="shared" ref="O7:O13" si="2">+(N7-M7)/M7</f>
        <v>0</v>
      </c>
      <c r="Q7" s="687">
        <v>15</v>
      </c>
      <c r="R7" s="733">
        <v>10</v>
      </c>
      <c r="S7" s="733">
        <v>10</v>
      </c>
      <c r="T7" s="724">
        <f t="shared" ref="T7:T13" si="3">+(S7-R7)/R7</f>
        <v>0</v>
      </c>
    </row>
    <row r="8" spans="1:20" x14ac:dyDescent="0.25">
      <c r="A8" s="687" t="s">
        <v>1064</v>
      </c>
      <c r="B8" s="687">
        <v>15</v>
      </c>
      <c r="C8" s="733">
        <v>0</v>
      </c>
      <c r="D8" s="733">
        <v>0</v>
      </c>
      <c r="E8" s="724"/>
      <c r="G8" s="687">
        <v>15</v>
      </c>
      <c r="H8" s="733">
        <v>0</v>
      </c>
      <c r="I8" s="733">
        <v>0</v>
      </c>
      <c r="J8" s="724"/>
      <c r="L8" s="687">
        <v>15</v>
      </c>
      <c r="M8" s="733"/>
      <c r="N8" s="733"/>
      <c r="O8" s="724"/>
      <c r="Q8" s="687">
        <v>15</v>
      </c>
      <c r="R8" s="733">
        <v>0</v>
      </c>
      <c r="S8" s="733">
        <v>0</v>
      </c>
      <c r="T8" s="724"/>
    </row>
    <row r="9" spans="1:20" x14ac:dyDescent="0.25">
      <c r="A9" s="687" t="s">
        <v>1065</v>
      </c>
      <c r="B9" s="687">
        <v>15</v>
      </c>
      <c r="C9" s="733">
        <v>0</v>
      </c>
      <c r="D9" s="733">
        <v>0</v>
      </c>
      <c r="E9" s="724"/>
      <c r="G9" s="687">
        <v>15</v>
      </c>
      <c r="H9" s="733">
        <v>0</v>
      </c>
      <c r="I9" s="733">
        <v>0</v>
      </c>
      <c r="J9" s="724"/>
      <c r="L9" s="687">
        <v>15</v>
      </c>
      <c r="M9" s="733"/>
      <c r="N9" s="733"/>
      <c r="O9" s="724"/>
      <c r="Q9" s="687">
        <v>15</v>
      </c>
      <c r="R9" s="733">
        <v>0</v>
      </c>
      <c r="S9" s="733">
        <v>0</v>
      </c>
      <c r="T9" s="724"/>
    </row>
    <row r="10" spans="1:20" x14ac:dyDescent="0.25">
      <c r="A10" s="687" t="s">
        <v>1066</v>
      </c>
      <c r="B10" s="723">
        <f>112.5/D10</f>
        <v>11.993603411513858</v>
      </c>
      <c r="C10" s="733">
        <v>9.3800000000000008</v>
      </c>
      <c r="D10" s="733">
        <v>9.3800000000000008</v>
      </c>
      <c r="E10" s="724">
        <f t="shared" si="0"/>
        <v>0</v>
      </c>
      <c r="G10" s="687">
        <v>15</v>
      </c>
      <c r="H10" s="733">
        <v>3</v>
      </c>
      <c r="I10" s="733">
        <v>3</v>
      </c>
      <c r="J10" s="724">
        <f t="shared" si="1"/>
        <v>0</v>
      </c>
      <c r="L10" s="687">
        <v>15</v>
      </c>
      <c r="M10" s="733">
        <v>3.7</v>
      </c>
      <c r="N10" s="733">
        <v>3.7</v>
      </c>
      <c r="O10" s="724">
        <f t="shared" si="2"/>
        <v>0</v>
      </c>
      <c r="Q10" s="687">
        <v>15</v>
      </c>
      <c r="R10" s="733">
        <v>4</v>
      </c>
      <c r="S10" s="733">
        <v>4</v>
      </c>
      <c r="T10" s="724">
        <f t="shared" si="3"/>
        <v>0</v>
      </c>
    </row>
    <row r="11" spans="1:20" x14ac:dyDescent="0.25">
      <c r="A11" s="687" t="s">
        <v>1028</v>
      </c>
      <c r="B11" s="687">
        <v>15</v>
      </c>
      <c r="C11" s="733">
        <v>2</v>
      </c>
      <c r="D11" s="733">
        <v>2</v>
      </c>
      <c r="E11" s="724">
        <f t="shared" si="0"/>
        <v>0</v>
      </c>
      <c r="G11" s="687">
        <v>15</v>
      </c>
      <c r="H11" s="733">
        <v>2</v>
      </c>
      <c r="I11" s="733">
        <v>2</v>
      </c>
      <c r="J11" s="724">
        <f t="shared" si="1"/>
        <v>0</v>
      </c>
      <c r="L11" s="687">
        <v>15</v>
      </c>
      <c r="M11" s="733">
        <v>2</v>
      </c>
      <c r="N11" s="733">
        <v>2</v>
      </c>
      <c r="O11" s="724">
        <f t="shared" si="2"/>
        <v>0</v>
      </c>
      <c r="Q11" s="687">
        <v>15</v>
      </c>
      <c r="R11" s="733">
        <v>2</v>
      </c>
      <c r="S11" s="733">
        <v>2</v>
      </c>
      <c r="T11" s="724">
        <f t="shared" si="3"/>
        <v>0</v>
      </c>
    </row>
    <row r="12" spans="1:20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  <c r="G12" s="687">
        <v>15</v>
      </c>
      <c r="H12" s="733">
        <v>0.35</v>
      </c>
      <c r="I12" s="733">
        <v>0.35</v>
      </c>
      <c r="J12" s="724">
        <f t="shared" si="1"/>
        <v>0</v>
      </c>
      <c r="L12" s="687">
        <v>15</v>
      </c>
      <c r="M12" s="733">
        <v>0.35</v>
      </c>
      <c r="N12" s="733">
        <v>0.35</v>
      </c>
      <c r="O12" s="724">
        <f t="shared" si="2"/>
        <v>0</v>
      </c>
      <c r="Q12" s="687">
        <v>15</v>
      </c>
      <c r="R12" s="733">
        <v>0.35</v>
      </c>
      <c r="S12" s="733">
        <v>0.35</v>
      </c>
      <c r="T12" s="724">
        <f t="shared" si="3"/>
        <v>0</v>
      </c>
    </row>
    <row r="13" spans="1:20" x14ac:dyDescent="0.25">
      <c r="A13" s="687" t="s">
        <v>1068</v>
      </c>
      <c r="B13" s="734"/>
      <c r="C13" s="733">
        <f>+((C12*B12)+(C11*B11)+(112.5)+(C9*B9)+(C8*B8)+(C7*B7)+(C6*B6))*2</f>
        <v>595.5</v>
      </c>
      <c r="D13" s="733">
        <f>+((D12*B12)+(D11*B11)+(D10*B10)+(D9*B9)+(D8*B8)+(D7*B7)+(D6*B6))*2</f>
        <v>595.5</v>
      </c>
      <c r="E13" s="724">
        <f t="shared" si="0"/>
        <v>0</v>
      </c>
      <c r="G13" s="734"/>
      <c r="H13" s="733">
        <f>+((H12*G12)+(H11*G11)+(H10*G10)+(H9*G9)+(H8*G8)+(H7*G7)+(H6*G6))*2</f>
        <v>460.5</v>
      </c>
      <c r="I13" s="733">
        <f>+((I12*G12)+(I11*G11)+(I10*G10)+(I9*G9)+(I8*G8)+(I7*G7)+(I6*G6))*2</f>
        <v>460.5</v>
      </c>
      <c r="J13" s="724">
        <f t="shared" si="1"/>
        <v>0</v>
      </c>
      <c r="L13" s="734"/>
      <c r="M13" s="733">
        <f>+((M12*L12)+(M11*L11)+(M10*L10)+(M9*L9)+(M8*L8)+(M7*L7)+(M6*L6))*2</f>
        <v>661.5</v>
      </c>
      <c r="N13" s="733">
        <f>+((N12*L12)+(N11*L11)+(N10*L10)+(N9*L9)+(N8*L8)+(N7*L7)+(N6*L6))*2</f>
        <v>661.5</v>
      </c>
      <c r="O13" s="724">
        <f t="shared" si="2"/>
        <v>0</v>
      </c>
      <c r="Q13" s="734"/>
      <c r="R13" s="733">
        <f>+((R12*Q12)+(R11*Q11)+(R10*Q10)+(R9*Q9)+(R8*Q8)+(R7*Q7)+(R6*Q6))*2</f>
        <v>490.5</v>
      </c>
      <c r="S13" s="733">
        <f>+((S12*Q12)+(S11*Q11)+(S10*Q10)+(S9*Q9)+(S8*Q8)+(S7*Q7)+(S6*Q6))*2</f>
        <v>490.5</v>
      </c>
      <c r="T13" s="724">
        <f t="shared" si="3"/>
        <v>0</v>
      </c>
    </row>
    <row r="15" spans="1:20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20" x14ac:dyDescent="0.25">
      <c r="A16" s="687" t="s">
        <v>1069</v>
      </c>
      <c r="B16" s="723">
        <v>180.8</v>
      </c>
      <c r="C16" s="723">
        <v>180.8</v>
      </c>
      <c r="D16" s="724">
        <f>(C16-B16)/B16</f>
        <v>0</v>
      </c>
      <c r="E16" s="2"/>
    </row>
    <row r="17" spans="1:8" x14ac:dyDescent="0.25">
      <c r="A17" s="687" t="s">
        <v>1070</v>
      </c>
      <c r="B17" s="723">
        <v>180.8</v>
      </c>
      <c r="C17" s="723">
        <v>180.8</v>
      </c>
      <c r="D17" s="724">
        <f>(C17-B17)/B17</f>
        <v>0</v>
      </c>
      <c r="H17" s="1" t="s">
        <v>9</v>
      </c>
    </row>
    <row r="18" spans="1:8" x14ac:dyDescent="0.25">
      <c r="A18" s="687" t="s">
        <v>1071</v>
      </c>
      <c r="B18" s="723">
        <v>198.95</v>
      </c>
      <c r="C18" s="687">
        <v>198.95</v>
      </c>
      <c r="D18" s="724">
        <f>(C18-B18)/B18</f>
        <v>0</v>
      </c>
    </row>
    <row r="20" spans="1:8" x14ac:dyDescent="0.25">
      <c r="A20" s="45"/>
      <c r="B20" s="735" t="s">
        <v>57</v>
      </c>
      <c r="C20" s="895" t="s">
        <v>58</v>
      </c>
      <c r="D20" s="895"/>
    </row>
    <row r="21" spans="1:8" ht="78.75" x14ac:dyDescent="0.25">
      <c r="A21" s="511" t="s">
        <v>1072</v>
      </c>
      <c r="B21" s="512" t="s">
        <v>60</v>
      </c>
      <c r="C21" s="512" t="s">
        <v>60</v>
      </c>
      <c r="D21" s="512" t="s">
        <v>61</v>
      </c>
      <c r="G21" s="1" t="s">
        <v>1061</v>
      </c>
    </row>
    <row r="22" spans="1:8" x14ac:dyDescent="0.25">
      <c r="A22" s="701" t="s">
        <v>227</v>
      </c>
      <c r="B22" s="742">
        <v>224.6</v>
      </c>
      <c r="C22" s="742">
        <v>224.6</v>
      </c>
      <c r="D22" s="724">
        <f t="shared" ref="D22:D31" si="4">(C22-B22)/B22</f>
        <v>0</v>
      </c>
      <c r="E22" s="2"/>
    </row>
    <row r="23" spans="1:8" x14ac:dyDescent="0.25">
      <c r="A23" s="701" t="s">
        <v>109</v>
      </c>
      <c r="B23" s="742">
        <v>224.6</v>
      </c>
      <c r="C23" s="742">
        <v>224.6</v>
      </c>
      <c r="D23" s="724">
        <f t="shared" si="4"/>
        <v>0</v>
      </c>
      <c r="E23" s="2"/>
    </row>
    <row r="24" spans="1:8" x14ac:dyDescent="0.25">
      <c r="A24" s="701" t="s">
        <v>110</v>
      </c>
      <c r="B24" s="742">
        <v>224.6</v>
      </c>
      <c r="C24" s="742">
        <v>224.6</v>
      </c>
      <c r="D24" s="724">
        <f t="shared" si="4"/>
        <v>0</v>
      </c>
      <c r="E24" s="2"/>
    </row>
    <row r="25" spans="1:8" ht="31.5" x14ac:dyDescent="0.25">
      <c r="A25" s="701" t="s">
        <v>228</v>
      </c>
      <c r="B25" s="742"/>
      <c r="C25" s="742">
        <f>+C16+30</f>
        <v>210.8</v>
      </c>
      <c r="D25" s="724"/>
      <c r="E25" s="2"/>
    </row>
    <row r="26" spans="1:8" x14ac:dyDescent="0.25">
      <c r="A26" s="701" t="s">
        <v>229</v>
      </c>
      <c r="B26" s="742">
        <v>210.8</v>
      </c>
      <c r="C26" s="742">
        <v>210.8</v>
      </c>
      <c r="D26" s="724">
        <f t="shared" si="4"/>
        <v>0</v>
      </c>
      <c r="E26" s="2"/>
    </row>
    <row r="27" spans="1:8" x14ac:dyDescent="0.25">
      <c r="A27" s="701" t="s">
        <v>101</v>
      </c>
      <c r="B27" s="742">
        <v>190.8</v>
      </c>
      <c r="C27" s="742">
        <v>190.8</v>
      </c>
      <c r="D27" s="724">
        <f t="shared" si="4"/>
        <v>0</v>
      </c>
      <c r="E27" s="2"/>
    </row>
    <row r="28" spans="1:8" x14ac:dyDescent="0.25">
      <c r="A28" s="701" t="s">
        <v>230</v>
      </c>
      <c r="B28" s="742">
        <v>224.6</v>
      </c>
      <c r="C28" s="742">
        <v>224.6</v>
      </c>
      <c r="D28" s="724">
        <f t="shared" si="4"/>
        <v>0</v>
      </c>
      <c r="E28" s="2"/>
    </row>
    <row r="29" spans="1:8" x14ac:dyDescent="0.25">
      <c r="A29" s="701" t="s">
        <v>231</v>
      </c>
      <c r="B29" s="742">
        <v>224.6</v>
      </c>
      <c r="C29" s="742">
        <v>224.6</v>
      </c>
      <c r="D29" s="724">
        <f t="shared" si="4"/>
        <v>0</v>
      </c>
      <c r="E29" s="2"/>
    </row>
    <row r="30" spans="1:8" x14ac:dyDescent="0.25">
      <c r="A30" s="701" t="s">
        <v>232</v>
      </c>
      <c r="B30" s="742">
        <v>210.8</v>
      </c>
      <c r="C30" s="742">
        <v>210.8</v>
      </c>
      <c r="D30" s="724">
        <f t="shared" si="4"/>
        <v>0</v>
      </c>
      <c r="E30" s="2"/>
    </row>
    <row r="31" spans="1:8" x14ac:dyDescent="0.25">
      <c r="A31" s="701" t="s">
        <v>166</v>
      </c>
      <c r="B31" s="742">
        <v>224.6</v>
      </c>
      <c r="C31" s="742">
        <v>224.6</v>
      </c>
      <c r="D31" s="724">
        <f t="shared" si="4"/>
        <v>0</v>
      </c>
      <c r="E31" s="2"/>
    </row>
    <row r="32" spans="1:8" x14ac:dyDescent="0.25">
      <c r="C32" s="2"/>
    </row>
  </sheetData>
  <mergeCells count="5">
    <mergeCell ref="C20:D20"/>
    <mergeCell ref="B4:E4"/>
    <mergeCell ref="G4:J4"/>
    <mergeCell ref="L4:O4"/>
    <mergeCell ref="Q4:T4"/>
  </mergeCells>
  <hyperlinks>
    <hyperlink ref="B3" r:id="rId1" xr:uid="{541495DB-1147-472A-8294-7C976600FCB4}"/>
  </hyperlinks>
  <pageMargins left="0.7" right="0.7" top="0.75" bottom="0.75" header="0.3" footer="0.3"/>
  <pageSetup orientation="portrait"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6" tint="-0.249977111117893"/>
  </sheetPr>
  <dimension ref="A1:Q122"/>
  <sheetViews>
    <sheetView workbookViewId="0">
      <selection activeCell="H5" sqref="H5:J16"/>
    </sheetView>
  </sheetViews>
  <sheetFormatPr defaultRowHeight="12.75" x14ac:dyDescent="0.2"/>
  <cols>
    <col min="1" max="1" width="70.28515625" customWidth="1"/>
    <col min="2" max="2" width="13.140625" customWidth="1"/>
    <col min="3" max="3" width="12.5703125" bestFit="1" customWidth="1"/>
    <col min="4" max="4" width="11.42578125" bestFit="1" customWidth="1"/>
    <col min="5" max="5" width="11.42578125" customWidth="1"/>
    <col min="6" max="6" width="4" customWidth="1"/>
    <col min="7" max="7" width="88" customWidth="1"/>
    <col min="9" max="9" width="9.140625" bestFit="1" customWidth="1"/>
  </cols>
  <sheetData>
    <row r="1" spans="1:9" ht="21" x14ac:dyDescent="0.35">
      <c r="A1" s="327" t="s">
        <v>1051</v>
      </c>
      <c r="B1" s="45" t="s">
        <v>233</v>
      </c>
      <c r="C1" s="1"/>
      <c r="D1" s="1"/>
      <c r="E1" s="1"/>
    </row>
    <row r="2" spans="1:9" ht="15.75" x14ac:dyDescent="0.25">
      <c r="A2" s="155" t="s">
        <v>1052</v>
      </c>
      <c r="B2" s="1" t="s">
        <v>1145</v>
      </c>
      <c r="C2" s="1"/>
      <c r="D2" s="1"/>
      <c r="E2" s="1"/>
    </row>
    <row r="3" spans="1:9" ht="15.75" x14ac:dyDescent="0.25">
      <c r="A3" s="155" t="s">
        <v>1054</v>
      </c>
      <c r="B3" s="157" t="s">
        <v>1146</v>
      </c>
      <c r="C3" s="1"/>
      <c r="D3" s="1"/>
      <c r="E3" s="1"/>
    </row>
    <row r="4" spans="1:9" ht="15.75" x14ac:dyDescent="0.25">
      <c r="A4" s="155"/>
      <c r="B4" s="1"/>
      <c r="C4" s="1"/>
      <c r="D4" s="1"/>
      <c r="E4" s="1"/>
    </row>
    <row r="5" spans="1:9" ht="47.25" x14ac:dyDescent="0.25">
      <c r="A5" s="780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G5" s="155" t="s">
        <v>1061</v>
      </c>
    </row>
    <row r="6" spans="1:9" ht="15.75" x14ac:dyDescent="0.25">
      <c r="A6" s="743" t="s">
        <v>1302</v>
      </c>
      <c r="B6" s="781">
        <v>12</v>
      </c>
      <c r="C6" s="733">
        <v>10.52</v>
      </c>
      <c r="D6" s="733">
        <v>10.43</v>
      </c>
      <c r="E6" s="782">
        <f>+(D6-C6)/C6</f>
        <v>-8.5551330798478951E-3</v>
      </c>
      <c r="H6" s="239"/>
    </row>
    <row r="7" spans="1:9" ht="15.75" x14ac:dyDescent="0.25">
      <c r="A7" s="597" t="s">
        <v>1306</v>
      </c>
      <c r="B7" s="864">
        <v>12</v>
      </c>
      <c r="C7" s="865">
        <v>3.3332999999999999</v>
      </c>
      <c r="D7" s="865">
        <v>3.3332999999999999</v>
      </c>
      <c r="E7" s="782">
        <f>+(D7-C7)/C7</f>
        <v>0</v>
      </c>
      <c r="H7" s="239"/>
    </row>
    <row r="8" spans="1:9" ht="15.75" x14ac:dyDescent="0.25">
      <c r="A8" s="743" t="s">
        <v>1063</v>
      </c>
      <c r="B8" s="781">
        <v>12</v>
      </c>
      <c r="C8" s="733">
        <v>12</v>
      </c>
      <c r="D8" s="733">
        <v>13</v>
      </c>
      <c r="E8" s="724">
        <f t="shared" ref="E8:E15" si="0">+(D8-C8)/C8</f>
        <v>8.3333333333333329E-2</v>
      </c>
      <c r="G8" s="467" t="s">
        <v>1147</v>
      </c>
      <c r="H8" s="239"/>
    </row>
    <row r="9" spans="1:9" ht="15.75" x14ac:dyDescent="0.25">
      <c r="A9" s="743" t="s">
        <v>1064</v>
      </c>
      <c r="B9" s="781">
        <v>12</v>
      </c>
      <c r="C9" s="733">
        <v>4.58</v>
      </c>
      <c r="D9" s="733">
        <v>5.58</v>
      </c>
      <c r="E9" s="724">
        <f t="shared" si="0"/>
        <v>0.2183406113537118</v>
      </c>
      <c r="H9" s="239"/>
    </row>
    <row r="10" spans="1:9" ht="15.75" x14ac:dyDescent="0.25">
      <c r="A10" s="743" t="s">
        <v>1065</v>
      </c>
      <c r="B10" s="781">
        <v>12</v>
      </c>
      <c r="C10" s="733">
        <v>5.63</v>
      </c>
      <c r="D10" s="733">
        <v>6.08</v>
      </c>
      <c r="E10" s="724">
        <f t="shared" si="0"/>
        <v>7.9928952042628801E-2</v>
      </c>
      <c r="H10" s="239"/>
    </row>
    <row r="11" spans="1:9" ht="15.75" x14ac:dyDescent="0.25">
      <c r="A11" s="743" t="s">
        <v>1066</v>
      </c>
      <c r="B11" s="781">
        <v>12</v>
      </c>
      <c r="C11" s="733">
        <v>10.210000000000001</v>
      </c>
      <c r="D11" s="733">
        <v>9.81</v>
      </c>
      <c r="E11" s="782">
        <f t="shared" si="0"/>
        <v>-3.9177277179236074E-2</v>
      </c>
      <c r="G11" s="239"/>
      <c r="H11" s="239"/>
    </row>
    <row r="12" spans="1:9" ht="15.75" x14ac:dyDescent="0.25">
      <c r="A12" s="743" t="s">
        <v>1028</v>
      </c>
      <c r="B12" s="781">
        <v>0</v>
      </c>
      <c r="C12" s="733">
        <v>0</v>
      </c>
      <c r="D12" s="733">
        <v>0</v>
      </c>
      <c r="E12" s="724" t="e">
        <f t="shared" si="0"/>
        <v>#DIV/0!</v>
      </c>
      <c r="G12" s="467" t="s">
        <v>1148</v>
      </c>
      <c r="H12" s="239"/>
    </row>
    <row r="13" spans="1:9" ht="15.75" x14ac:dyDescent="0.25">
      <c r="A13" s="743" t="s">
        <v>1067</v>
      </c>
      <c r="B13" s="781">
        <v>15</v>
      </c>
      <c r="C13" s="733">
        <v>0.8</v>
      </c>
      <c r="D13" s="733">
        <v>0.8</v>
      </c>
      <c r="E13" s="724">
        <f t="shared" si="0"/>
        <v>0</v>
      </c>
      <c r="H13" s="239"/>
    </row>
    <row r="14" spans="1:9" ht="15.75" x14ac:dyDescent="0.25">
      <c r="A14" s="743" t="s">
        <v>1149</v>
      </c>
      <c r="B14" s="781">
        <v>12</v>
      </c>
      <c r="C14" s="733">
        <v>0</v>
      </c>
      <c r="D14" s="733">
        <v>1.44</v>
      </c>
      <c r="E14" s="724" t="e">
        <f t="shared" si="0"/>
        <v>#DIV/0!</v>
      </c>
      <c r="G14" s="467" t="s">
        <v>1150</v>
      </c>
      <c r="H14" s="239"/>
    </row>
    <row r="15" spans="1:9" ht="15.75" x14ac:dyDescent="0.25">
      <c r="A15" s="743" t="s">
        <v>1068</v>
      </c>
      <c r="B15" s="734"/>
      <c r="C15" s="733">
        <f>((C6*B6)+(B7*C7)+(C8*B8)+(C9*B9)+(C10*B10)+(C11*B11)+(C12*B12)+(C13*B13)+(C14*B14))*2</f>
        <v>1134.5591999999999</v>
      </c>
      <c r="D15" s="733">
        <f>((D6*B6)+(B7*D7)+(D8*B8)+(D9*B9)+(D10*B10)+(D11*B11)+(D12*B12)+(D13*B13)+(D14*B14))*2</f>
        <v>1216.1592000000001</v>
      </c>
      <c r="E15" s="724">
        <f t="shared" si="0"/>
        <v>7.1922205557894331E-2</v>
      </c>
      <c r="H15" s="239"/>
      <c r="I15" s="239"/>
    </row>
    <row r="16" spans="1:9" ht="15.75" x14ac:dyDescent="0.25">
      <c r="A16" s="155"/>
      <c r="B16" s="1"/>
      <c r="C16" s="1"/>
      <c r="D16" s="1"/>
      <c r="E16" s="1"/>
    </row>
    <row r="17" spans="1:5" ht="15.75" x14ac:dyDescent="0.25">
      <c r="A17" s="780" t="s">
        <v>40</v>
      </c>
      <c r="B17" s="731" t="s">
        <v>41</v>
      </c>
      <c r="C17" s="731" t="s">
        <v>42</v>
      </c>
      <c r="D17" s="731" t="s">
        <v>7</v>
      </c>
      <c r="E17" s="1"/>
    </row>
    <row r="18" spans="1:5" ht="15.75" x14ac:dyDescent="0.25">
      <c r="A18" s="783" t="s">
        <v>1151</v>
      </c>
      <c r="B18" s="571" t="s">
        <v>1087</v>
      </c>
      <c r="C18" s="571" t="s">
        <v>1087</v>
      </c>
      <c r="D18" s="571" t="s">
        <v>1087</v>
      </c>
      <c r="E18" s="235"/>
    </row>
    <row r="19" spans="1:5" ht="15.75" x14ac:dyDescent="0.25">
      <c r="A19" s="784" t="s">
        <v>1152</v>
      </c>
      <c r="B19" s="572">
        <v>326.7</v>
      </c>
      <c r="C19" s="572">
        <v>326.7</v>
      </c>
      <c r="D19" s="573">
        <f xml:space="preserve"> (C19 - B19)  /  B19</f>
        <v>0</v>
      </c>
      <c r="E19" s="235"/>
    </row>
    <row r="20" spans="1:5" ht="15.75" x14ac:dyDescent="0.25">
      <c r="A20" s="784" t="s">
        <v>1153</v>
      </c>
      <c r="B20" s="572">
        <v>4177.5</v>
      </c>
      <c r="C20" s="572">
        <v>4177.5</v>
      </c>
      <c r="D20" s="573">
        <f t="shared" ref="D20:D52" si="1" xml:space="preserve"> (C20 - B20)  /  B20</f>
        <v>0</v>
      </c>
      <c r="E20" s="235"/>
    </row>
    <row r="21" spans="1:5" ht="15.75" x14ac:dyDescent="0.25">
      <c r="A21" s="784" t="s">
        <v>1154</v>
      </c>
      <c r="B21" s="574">
        <v>326.7</v>
      </c>
      <c r="C21" s="572">
        <v>326.7</v>
      </c>
      <c r="D21" s="573">
        <f t="shared" si="1"/>
        <v>0</v>
      </c>
      <c r="E21" s="235"/>
    </row>
    <row r="22" spans="1:5" ht="15.75" x14ac:dyDescent="0.25">
      <c r="A22" s="693" t="s">
        <v>1155</v>
      </c>
      <c r="B22" s="572">
        <v>702.65</v>
      </c>
      <c r="C22" s="572">
        <v>702.65</v>
      </c>
      <c r="D22" s="573">
        <f t="shared" si="1"/>
        <v>0</v>
      </c>
      <c r="E22" s="235"/>
    </row>
    <row r="23" spans="1:5" ht="15.75" x14ac:dyDescent="0.25">
      <c r="A23" s="328" t="s">
        <v>1156</v>
      </c>
      <c r="B23" s="572">
        <v>8862.9500000000007</v>
      </c>
      <c r="C23" s="324">
        <v>8862.9500000000007</v>
      </c>
      <c r="D23" s="573">
        <f t="shared" si="1"/>
        <v>0</v>
      </c>
      <c r="E23" s="235"/>
    </row>
    <row r="24" spans="1:5" ht="15.75" x14ac:dyDescent="0.25">
      <c r="A24" s="784" t="s">
        <v>1157</v>
      </c>
      <c r="B24" s="574">
        <v>702.65</v>
      </c>
      <c r="C24" s="572">
        <v>702.65</v>
      </c>
      <c r="D24" s="573">
        <f t="shared" si="1"/>
        <v>0</v>
      </c>
      <c r="E24" s="235"/>
    </row>
    <row r="25" spans="1:5" ht="15.75" x14ac:dyDescent="0.25">
      <c r="A25" s="783" t="s">
        <v>1158</v>
      </c>
      <c r="B25" s="575" t="s">
        <v>1087</v>
      </c>
      <c r="C25" s="575" t="s">
        <v>1087</v>
      </c>
      <c r="D25" s="576" t="s">
        <v>1087</v>
      </c>
      <c r="E25" s="235"/>
    </row>
    <row r="26" spans="1:5" ht="15.75" x14ac:dyDescent="0.25">
      <c r="A26" s="784" t="s">
        <v>1159</v>
      </c>
      <c r="B26" s="572">
        <v>510.1</v>
      </c>
      <c r="C26" s="572">
        <v>530</v>
      </c>
      <c r="D26" s="573">
        <f t="shared" si="1"/>
        <v>3.9011958439521613E-2</v>
      </c>
      <c r="E26" s="235"/>
    </row>
    <row r="27" spans="1:5" ht="31.5" x14ac:dyDescent="0.25">
      <c r="A27" s="693" t="s">
        <v>1160</v>
      </c>
      <c r="B27" s="325">
        <v>765.15</v>
      </c>
      <c r="C27" s="325">
        <v>795</v>
      </c>
      <c r="D27" s="573">
        <f t="shared" si="1"/>
        <v>3.9011958439521696E-2</v>
      </c>
      <c r="E27" s="235"/>
    </row>
    <row r="28" spans="1:5" ht="15.75" x14ac:dyDescent="0.25">
      <c r="A28" s="785" t="s">
        <v>1161</v>
      </c>
      <c r="B28" s="575" t="s">
        <v>1087</v>
      </c>
      <c r="C28" s="575" t="s">
        <v>1087</v>
      </c>
      <c r="D28" s="576" t="s">
        <v>1087</v>
      </c>
      <c r="E28" s="235"/>
    </row>
    <row r="29" spans="1:5" ht="15.75" x14ac:dyDescent="0.25">
      <c r="A29" s="695" t="s">
        <v>1162</v>
      </c>
      <c r="B29" s="572">
        <v>1153.1500000000001</v>
      </c>
      <c r="C29" s="572">
        <v>1198.0999999999999</v>
      </c>
      <c r="D29" s="573">
        <f t="shared" si="1"/>
        <v>3.8980184711442413E-2</v>
      </c>
      <c r="E29" s="235" t="s">
        <v>9</v>
      </c>
    </row>
    <row r="30" spans="1:5" ht="15.75" x14ac:dyDescent="0.25">
      <c r="A30" s="695" t="s">
        <v>1163</v>
      </c>
      <c r="B30" s="572">
        <v>1211.7</v>
      </c>
      <c r="C30" s="572">
        <v>1256.6500000000001</v>
      </c>
      <c r="D30" s="573">
        <f t="shared" si="1"/>
        <v>3.7096641082776299E-2</v>
      </c>
      <c r="E30" s="235"/>
    </row>
    <row r="31" spans="1:5" ht="31.5" x14ac:dyDescent="0.25">
      <c r="A31" s="695" t="s">
        <v>1164</v>
      </c>
      <c r="B31" s="572">
        <v>1153.1500000000001</v>
      </c>
      <c r="C31" s="572">
        <v>1198.0999999999999</v>
      </c>
      <c r="D31" s="573">
        <f t="shared" si="1"/>
        <v>3.8980184711442413E-2</v>
      </c>
      <c r="E31" s="235"/>
    </row>
    <row r="32" spans="1:5" ht="31.5" x14ac:dyDescent="0.25">
      <c r="A32" s="695" t="s">
        <v>1165</v>
      </c>
      <c r="B32" s="572">
        <v>1211.7</v>
      </c>
      <c r="C32" s="572">
        <v>1256.6500000000001</v>
      </c>
      <c r="D32" s="573">
        <f t="shared" si="1"/>
        <v>3.7096641082776299E-2</v>
      </c>
      <c r="E32" s="235"/>
    </row>
    <row r="33" spans="1:7" ht="31.5" x14ac:dyDescent="0.25">
      <c r="A33" s="695" t="s">
        <v>1166</v>
      </c>
      <c r="B33" s="572">
        <v>1729.7</v>
      </c>
      <c r="C33" s="572">
        <v>1797.15</v>
      </c>
      <c r="D33" s="573">
        <f t="shared" si="1"/>
        <v>3.8995201480025464E-2</v>
      </c>
      <c r="E33" s="235"/>
    </row>
    <row r="34" spans="1:7" ht="31.5" x14ac:dyDescent="0.25">
      <c r="A34" s="695" t="s">
        <v>1167</v>
      </c>
      <c r="B34" s="572">
        <v>1788.25</v>
      </c>
      <c r="C34" s="572">
        <v>1855.7</v>
      </c>
      <c r="D34" s="573">
        <f t="shared" si="1"/>
        <v>3.7718439815462072E-2</v>
      </c>
      <c r="E34" s="235"/>
    </row>
    <row r="35" spans="1:7" ht="15.75" x14ac:dyDescent="0.25">
      <c r="A35" s="695" t="s">
        <v>1168</v>
      </c>
      <c r="B35" s="572">
        <v>740.55</v>
      </c>
      <c r="C35" s="572">
        <v>769.45</v>
      </c>
      <c r="D35" s="573">
        <f t="shared" si="1"/>
        <v>3.9025048950104779E-2</v>
      </c>
      <c r="E35" s="235"/>
      <c r="G35" s="75" t="s">
        <v>9</v>
      </c>
    </row>
    <row r="36" spans="1:7" ht="15.75" x14ac:dyDescent="0.25">
      <c r="A36" s="695" t="s">
        <v>1169</v>
      </c>
      <c r="B36" s="572">
        <v>799.1</v>
      </c>
      <c r="C36" s="572">
        <v>828</v>
      </c>
      <c r="D36" s="573">
        <f t="shared" si="1"/>
        <v>3.616568639719682E-2</v>
      </c>
      <c r="E36" s="235"/>
    </row>
    <row r="37" spans="1:7" ht="31.5" x14ac:dyDescent="0.25">
      <c r="A37" s="695" t="s">
        <v>1170</v>
      </c>
      <c r="B37" s="572">
        <v>740.55</v>
      </c>
      <c r="C37" s="572">
        <v>769.45</v>
      </c>
      <c r="D37" s="573">
        <f t="shared" si="1"/>
        <v>3.9025048950104779E-2</v>
      </c>
      <c r="E37" s="235"/>
    </row>
    <row r="38" spans="1:7" ht="31.5" x14ac:dyDescent="0.25">
      <c r="A38" s="695" t="s">
        <v>1171</v>
      </c>
      <c r="B38" s="572">
        <v>799.1</v>
      </c>
      <c r="C38" s="572">
        <v>828</v>
      </c>
      <c r="D38" s="573">
        <f t="shared" si="1"/>
        <v>3.616568639719682E-2</v>
      </c>
      <c r="E38" s="235"/>
    </row>
    <row r="39" spans="1:7" ht="31.5" x14ac:dyDescent="0.25">
      <c r="A39" s="695" t="s">
        <v>1172</v>
      </c>
      <c r="B39" s="572">
        <v>1110.8</v>
      </c>
      <c r="C39" s="572">
        <v>1154.1500000000001</v>
      </c>
      <c r="D39" s="573">
        <f t="shared" si="1"/>
        <v>3.9025927259632824E-2</v>
      </c>
      <c r="E39" s="235"/>
    </row>
    <row r="40" spans="1:7" ht="31.5" x14ac:dyDescent="0.25">
      <c r="A40" s="695" t="s">
        <v>1173</v>
      </c>
      <c r="B40" s="572">
        <v>1169.3499999999999</v>
      </c>
      <c r="C40" s="572">
        <v>1212.7</v>
      </c>
      <c r="D40" s="573">
        <f t="shared" si="1"/>
        <v>3.7071877538803727E-2</v>
      </c>
      <c r="E40" s="235"/>
    </row>
    <row r="41" spans="1:7" ht="15.75" x14ac:dyDescent="0.25">
      <c r="A41" s="695" t="s">
        <v>1174</v>
      </c>
      <c r="B41" s="572">
        <v>740.55</v>
      </c>
      <c r="C41" s="572">
        <v>769.45</v>
      </c>
      <c r="D41" s="573">
        <f t="shared" si="1"/>
        <v>3.9025048950104779E-2</v>
      </c>
      <c r="E41" s="235"/>
    </row>
    <row r="42" spans="1:7" ht="15.75" x14ac:dyDescent="0.25">
      <c r="A42" s="695" t="s">
        <v>1175</v>
      </c>
      <c r="B42" s="572">
        <v>799.1</v>
      </c>
      <c r="C42" s="572">
        <v>828</v>
      </c>
      <c r="D42" s="573">
        <f t="shared" si="1"/>
        <v>3.616568639719682E-2</v>
      </c>
      <c r="E42" s="235"/>
    </row>
    <row r="43" spans="1:7" ht="31.5" x14ac:dyDescent="0.25">
      <c r="A43" s="695" t="s">
        <v>1176</v>
      </c>
      <c r="B43" s="572">
        <v>740.55</v>
      </c>
      <c r="C43" s="572">
        <v>769.45</v>
      </c>
      <c r="D43" s="573">
        <f t="shared" si="1"/>
        <v>3.9025048950104779E-2</v>
      </c>
      <c r="E43" s="235"/>
    </row>
    <row r="44" spans="1:7" ht="31.5" x14ac:dyDescent="0.25">
      <c r="A44" s="695" t="s">
        <v>1177</v>
      </c>
      <c r="B44" s="572">
        <v>799.1</v>
      </c>
      <c r="C44" s="572">
        <v>828</v>
      </c>
      <c r="D44" s="573">
        <f t="shared" si="1"/>
        <v>3.616568639719682E-2</v>
      </c>
      <c r="E44" s="235"/>
    </row>
    <row r="45" spans="1:7" ht="31.5" x14ac:dyDescent="0.25">
      <c r="A45" s="695" t="s">
        <v>1178</v>
      </c>
      <c r="B45" s="572">
        <v>1110.8</v>
      </c>
      <c r="C45" s="572">
        <v>1154.1500000000001</v>
      </c>
      <c r="D45" s="573">
        <f t="shared" si="1"/>
        <v>3.9025927259632824E-2</v>
      </c>
      <c r="E45" s="235"/>
    </row>
    <row r="46" spans="1:7" ht="31.5" x14ac:dyDescent="0.25">
      <c r="A46" s="695" t="s">
        <v>1179</v>
      </c>
      <c r="B46" s="572">
        <v>1169.3499999999999</v>
      </c>
      <c r="C46" s="572">
        <v>1212.7</v>
      </c>
      <c r="D46" s="573">
        <f t="shared" si="1"/>
        <v>3.7071877538803727E-2</v>
      </c>
      <c r="E46" s="235"/>
    </row>
    <row r="47" spans="1:7" ht="15.75" x14ac:dyDescent="0.25">
      <c r="A47" s="695" t="s">
        <v>1180</v>
      </c>
      <c r="B47" s="572">
        <v>740.55</v>
      </c>
      <c r="C47" s="572">
        <v>769.45</v>
      </c>
      <c r="D47" s="573">
        <f t="shared" si="1"/>
        <v>3.9025048950104779E-2</v>
      </c>
      <c r="E47" s="235"/>
    </row>
    <row r="48" spans="1:7" ht="15.75" x14ac:dyDescent="0.25">
      <c r="A48" s="695" t="s">
        <v>1181</v>
      </c>
      <c r="B48" s="572">
        <v>799.1</v>
      </c>
      <c r="C48" s="572">
        <v>828</v>
      </c>
      <c r="D48" s="573">
        <f t="shared" si="1"/>
        <v>3.616568639719682E-2</v>
      </c>
      <c r="E48" s="235"/>
    </row>
    <row r="49" spans="1:17" ht="31.5" x14ac:dyDescent="0.25">
      <c r="A49" s="695" t="s">
        <v>1182</v>
      </c>
      <c r="B49" s="572">
        <v>740.55</v>
      </c>
      <c r="C49" s="572">
        <v>769.45</v>
      </c>
      <c r="D49" s="573">
        <f t="shared" si="1"/>
        <v>3.9025048950104779E-2</v>
      </c>
      <c r="E49" s="235"/>
    </row>
    <row r="50" spans="1:17" ht="31.5" x14ac:dyDescent="0.25">
      <c r="A50" s="695" t="s">
        <v>1183</v>
      </c>
      <c r="B50" s="572">
        <v>799.1</v>
      </c>
      <c r="C50" s="572">
        <v>828</v>
      </c>
      <c r="D50" s="573">
        <f t="shared" si="1"/>
        <v>3.616568639719682E-2</v>
      </c>
      <c r="E50" s="235"/>
    </row>
    <row r="51" spans="1:17" ht="15.75" x14ac:dyDescent="0.25">
      <c r="A51" s="695" t="s">
        <v>1184</v>
      </c>
      <c r="B51" s="572">
        <v>1110.8</v>
      </c>
      <c r="C51" s="572">
        <v>1154.1500000000001</v>
      </c>
      <c r="D51" s="573">
        <f t="shared" si="1"/>
        <v>3.9025927259632824E-2</v>
      </c>
      <c r="E51" s="235"/>
    </row>
    <row r="52" spans="1:17" ht="31.5" x14ac:dyDescent="0.25">
      <c r="A52" s="695" t="s">
        <v>1185</v>
      </c>
      <c r="B52" s="572">
        <v>1169.3499999999999</v>
      </c>
      <c r="C52" s="572">
        <v>1212.7</v>
      </c>
      <c r="D52" s="573">
        <f t="shared" si="1"/>
        <v>3.7071877538803727E-2</v>
      </c>
      <c r="E52" s="235"/>
    </row>
    <row r="53" spans="1:17" ht="15.75" x14ac:dyDescent="0.25">
      <c r="A53" s="1"/>
      <c r="B53" s="153"/>
      <c r="C53" s="153"/>
      <c r="D53" s="154"/>
      <c r="E53" s="1"/>
    </row>
    <row r="54" spans="1:17" ht="15.75" x14ac:dyDescent="0.25">
      <c r="A54" s="45"/>
      <c r="B54" s="735" t="s">
        <v>57</v>
      </c>
      <c r="C54" s="895" t="s">
        <v>58</v>
      </c>
      <c r="D54" s="895"/>
      <c r="E54" s="1"/>
    </row>
    <row r="55" spans="1:17" ht="78.75" x14ac:dyDescent="0.25">
      <c r="A55" s="511" t="s">
        <v>1186</v>
      </c>
      <c r="B55" s="512" t="s">
        <v>60</v>
      </c>
      <c r="C55" s="512" t="s">
        <v>60</v>
      </c>
      <c r="D55" s="512" t="s">
        <v>61</v>
      </c>
      <c r="E55" s="1"/>
    </row>
    <row r="56" spans="1:17" ht="15.75" x14ac:dyDescent="0.25">
      <c r="A56" s="577" t="s">
        <v>1187</v>
      </c>
      <c r="B56" s="694">
        <v>367.9</v>
      </c>
      <c r="C56" s="572">
        <v>367.9</v>
      </c>
      <c r="D56" s="573">
        <f t="shared" ref="D56:D70" si="2" xml:space="preserve"> (C56 - B56)  /  B56</f>
        <v>0</v>
      </c>
      <c r="E56" s="235"/>
    </row>
    <row r="57" spans="1:17" ht="15.75" x14ac:dyDescent="0.25">
      <c r="A57" s="433" t="s">
        <v>235</v>
      </c>
      <c r="B57" s="694">
        <v>367.9</v>
      </c>
      <c r="C57" s="572">
        <v>367.9</v>
      </c>
      <c r="D57" s="573">
        <f t="shared" si="2"/>
        <v>0</v>
      </c>
    </row>
    <row r="58" spans="1:17" ht="31.5" x14ac:dyDescent="0.25">
      <c r="A58" s="322" t="s">
        <v>236</v>
      </c>
      <c r="B58" s="694">
        <v>367.9</v>
      </c>
      <c r="C58" s="572">
        <v>367.9</v>
      </c>
      <c r="D58" s="573">
        <f t="shared" si="2"/>
        <v>0</v>
      </c>
      <c r="Q58" t="s">
        <v>9</v>
      </c>
    </row>
    <row r="59" spans="1:17" ht="31.5" x14ac:dyDescent="0.25">
      <c r="A59" s="322" t="s">
        <v>237</v>
      </c>
      <c r="B59" s="786">
        <v>367.9</v>
      </c>
      <c r="C59" s="572">
        <v>367.9</v>
      </c>
      <c r="D59" s="573">
        <f t="shared" si="2"/>
        <v>0</v>
      </c>
      <c r="F59" s="323"/>
      <c r="G59" s="323"/>
    </row>
    <row r="60" spans="1:17" ht="15.75" x14ac:dyDescent="0.25">
      <c r="A60" s="322" t="s">
        <v>238</v>
      </c>
      <c r="B60" s="786">
        <v>963.1</v>
      </c>
      <c r="C60" s="572">
        <v>963.1</v>
      </c>
      <c r="D60" s="573">
        <f t="shared" si="2"/>
        <v>0</v>
      </c>
      <c r="F60" s="323"/>
      <c r="G60" s="323"/>
    </row>
    <row r="61" spans="1:17" ht="31.5" x14ac:dyDescent="0.25">
      <c r="A61" s="322" t="s">
        <v>239</v>
      </c>
      <c r="B61" s="786">
        <v>11556.8</v>
      </c>
      <c r="C61" s="572">
        <v>11556.8</v>
      </c>
      <c r="D61" s="573">
        <f t="shared" si="2"/>
        <v>0</v>
      </c>
      <c r="F61" s="323"/>
      <c r="G61" s="323"/>
    </row>
    <row r="62" spans="1:17" ht="31.5" x14ac:dyDescent="0.25">
      <c r="A62" s="322" t="s">
        <v>240</v>
      </c>
      <c r="B62" s="694">
        <v>367.9</v>
      </c>
      <c r="C62" s="572">
        <v>367.9</v>
      </c>
      <c r="D62" s="573">
        <f t="shared" si="2"/>
        <v>0</v>
      </c>
    </row>
    <row r="63" spans="1:17" ht="15.75" x14ac:dyDescent="0.25">
      <c r="A63" s="322" t="s">
        <v>241</v>
      </c>
      <c r="B63" s="786" t="s">
        <v>1188</v>
      </c>
      <c r="C63" s="572">
        <v>367.9</v>
      </c>
      <c r="D63" s="573" t="e">
        <f t="shared" ref="D63:D65" si="3" xml:space="preserve"> (C63 - B63)  /  B63</f>
        <v>#VALUE!</v>
      </c>
      <c r="G63" s="467" t="s">
        <v>1189</v>
      </c>
    </row>
    <row r="64" spans="1:17" ht="31.5" x14ac:dyDescent="0.25">
      <c r="A64" s="322" t="s">
        <v>242</v>
      </c>
      <c r="B64" s="786" t="s">
        <v>1188</v>
      </c>
      <c r="C64" s="572">
        <v>703.84</v>
      </c>
      <c r="D64" s="573" t="e">
        <f t="shared" si="3"/>
        <v>#VALUE!</v>
      </c>
      <c r="G64" s="467" t="s">
        <v>1189</v>
      </c>
    </row>
    <row r="65" spans="1:7" ht="31.5" x14ac:dyDescent="0.25">
      <c r="A65" s="322" t="s">
        <v>243</v>
      </c>
      <c r="B65" s="787" t="s">
        <v>1188</v>
      </c>
      <c r="C65" s="572">
        <v>9000</v>
      </c>
      <c r="D65" s="573" t="e">
        <f t="shared" si="3"/>
        <v>#VALUE!</v>
      </c>
      <c r="G65" s="467" t="s">
        <v>1189</v>
      </c>
    </row>
    <row r="66" spans="1:7" ht="15.75" x14ac:dyDescent="0.25">
      <c r="A66" s="322" t="s">
        <v>244</v>
      </c>
      <c r="B66" s="787">
        <v>963.1</v>
      </c>
      <c r="C66" s="572">
        <v>963.1</v>
      </c>
      <c r="D66" s="573">
        <f t="shared" si="2"/>
        <v>0</v>
      </c>
    </row>
    <row r="67" spans="1:7" ht="31.5" x14ac:dyDescent="0.25">
      <c r="A67" s="322" t="s">
        <v>245</v>
      </c>
      <c r="B67" s="694">
        <v>11556.8</v>
      </c>
      <c r="C67" s="572">
        <v>11556.8</v>
      </c>
      <c r="D67" s="573">
        <f t="shared" si="2"/>
        <v>0</v>
      </c>
    </row>
    <row r="68" spans="1:7" ht="15.75" x14ac:dyDescent="0.25">
      <c r="A68" s="322" t="s">
        <v>246</v>
      </c>
      <c r="B68" s="694">
        <v>367.9</v>
      </c>
      <c r="C68" s="572">
        <v>367.9</v>
      </c>
      <c r="D68" s="573">
        <f t="shared" si="2"/>
        <v>0</v>
      </c>
    </row>
    <row r="69" spans="1:7" ht="15.75" x14ac:dyDescent="0.25">
      <c r="A69" s="322" t="s">
        <v>247</v>
      </c>
      <c r="B69" s="786" t="s">
        <v>1188</v>
      </c>
      <c r="C69" s="572">
        <v>1055.57</v>
      </c>
      <c r="D69" s="573" t="e">
        <f t="shared" si="2"/>
        <v>#VALUE!</v>
      </c>
      <c r="G69" s="467" t="s">
        <v>1189</v>
      </c>
    </row>
    <row r="70" spans="1:7" ht="31.5" x14ac:dyDescent="0.25">
      <c r="A70" s="322" t="s">
        <v>248</v>
      </c>
      <c r="B70" s="787" t="s">
        <v>1188</v>
      </c>
      <c r="C70" s="572">
        <v>13500</v>
      </c>
      <c r="D70" s="573" t="e">
        <f t="shared" si="2"/>
        <v>#VALUE!</v>
      </c>
      <c r="G70" s="467" t="s">
        <v>1189</v>
      </c>
    </row>
    <row r="71" spans="1:7" ht="37.5" customHeight="1" x14ac:dyDescent="0.2">
      <c r="A71" s="244"/>
      <c r="B71" s="245"/>
      <c r="C71" s="243"/>
      <c r="D71" s="246"/>
    </row>
    <row r="72" spans="1:7" ht="78.75" x14ac:dyDescent="0.25">
      <c r="A72" s="511" t="s">
        <v>1190</v>
      </c>
      <c r="B72" s="512" t="s">
        <v>60</v>
      </c>
      <c r="C72" s="512" t="s">
        <v>60</v>
      </c>
      <c r="D72" s="523" t="s">
        <v>61</v>
      </c>
    </row>
    <row r="73" spans="1:7" ht="15.75" x14ac:dyDescent="0.25">
      <c r="A73" s="750" t="s">
        <v>583</v>
      </c>
      <c r="B73" s="574">
        <v>337</v>
      </c>
      <c r="C73" s="572">
        <v>337</v>
      </c>
      <c r="D73" s="573">
        <f t="shared" ref="D73:D74" si="4" xml:space="preserve"> (C73 - B73)  /  B73</f>
        <v>0</v>
      </c>
      <c r="E73" s="235"/>
    </row>
    <row r="74" spans="1:7" ht="15.75" x14ac:dyDescent="0.25">
      <c r="A74" s="750" t="s">
        <v>584</v>
      </c>
      <c r="B74" s="574">
        <v>649.4</v>
      </c>
      <c r="C74" s="572">
        <v>649.4</v>
      </c>
      <c r="D74" s="573">
        <f t="shared" si="4"/>
        <v>0</v>
      </c>
      <c r="E74" s="235"/>
    </row>
    <row r="75" spans="1:7" x14ac:dyDescent="0.2">
      <c r="D75" s="326"/>
    </row>
    <row r="76" spans="1:7" ht="78.75" x14ac:dyDescent="0.25">
      <c r="A76" s="511" t="s">
        <v>1086</v>
      </c>
      <c r="B76" s="512" t="s">
        <v>60</v>
      </c>
      <c r="C76" s="512" t="s">
        <v>60</v>
      </c>
      <c r="D76" s="523" t="s">
        <v>61</v>
      </c>
    </row>
    <row r="77" spans="1:7" ht="15.75" x14ac:dyDescent="0.25">
      <c r="A77" s="695" t="s">
        <v>922</v>
      </c>
      <c r="B77" s="572">
        <v>1177.6500000000001</v>
      </c>
      <c r="C77" s="572">
        <v>1223.5999999999999</v>
      </c>
      <c r="D77" s="573">
        <f t="shared" ref="D77:D122" si="5" xml:space="preserve"> (C77 - B77)  /  B77</f>
        <v>3.90183840699697E-2</v>
      </c>
    </row>
    <row r="78" spans="1:7" ht="15.75" x14ac:dyDescent="0.25">
      <c r="A78" s="695" t="s">
        <v>1191</v>
      </c>
      <c r="B78" s="572">
        <v>1432.7</v>
      </c>
      <c r="C78" s="572">
        <v>1488.6</v>
      </c>
      <c r="D78" s="573">
        <f t="shared" si="5"/>
        <v>3.9017240175891574E-2</v>
      </c>
    </row>
    <row r="79" spans="1:7" ht="31.5" x14ac:dyDescent="0.25">
      <c r="A79" s="695" t="s">
        <v>924</v>
      </c>
      <c r="B79" s="578">
        <v>551.45000000000005</v>
      </c>
      <c r="C79" s="572">
        <v>572.95000000000005</v>
      </c>
      <c r="D79" s="573">
        <f t="shared" si="5"/>
        <v>3.8988122223229664E-2</v>
      </c>
      <c r="F79" s="323"/>
      <c r="G79" s="323"/>
    </row>
    <row r="80" spans="1:7" ht="15.75" x14ac:dyDescent="0.25">
      <c r="A80" s="695" t="s">
        <v>925</v>
      </c>
      <c r="B80" s="572">
        <v>551.45000000000005</v>
      </c>
      <c r="C80" s="572">
        <v>572.95000000000005</v>
      </c>
      <c r="D80" s="573">
        <f t="shared" si="5"/>
        <v>3.8988122223229664E-2</v>
      </c>
    </row>
    <row r="81" spans="1:7" ht="15.75" x14ac:dyDescent="0.25">
      <c r="A81" s="695" t="s">
        <v>926</v>
      </c>
      <c r="B81" s="572">
        <v>560.85</v>
      </c>
      <c r="C81" s="572">
        <v>582.75</v>
      </c>
      <c r="D81" s="573">
        <f t="shared" si="5"/>
        <v>3.9047873763038206E-2</v>
      </c>
    </row>
    <row r="82" spans="1:7" ht="15.75" x14ac:dyDescent="0.25">
      <c r="A82" s="695" t="s">
        <v>1192</v>
      </c>
      <c r="B82" s="572">
        <v>815.9</v>
      </c>
      <c r="C82" s="572">
        <v>847.75</v>
      </c>
      <c r="D82" s="573">
        <f t="shared" si="5"/>
        <v>3.9036646647873541E-2</v>
      </c>
    </row>
    <row r="83" spans="1:7" ht="15.75" x14ac:dyDescent="0.25">
      <c r="A83" s="695" t="s">
        <v>928</v>
      </c>
      <c r="B83" s="572">
        <v>562.35</v>
      </c>
      <c r="C83" s="572">
        <v>584.29999999999995</v>
      </c>
      <c r="D83" s="573">
        <f xml:space="preserve"> (C83 - B83)  /  B83</f>
        <v>3.9032630923801777E-2</v>
      </c>
      <c r="E83" t="s">
        <v>9</v>
      </c>
    </row>
    <row r="84" spans="1:7" ht="15.75" x14ac:dyDescent="0.25">
      <c r="A84" s="695" t="s">
        <v>1193</v>
      </c>
      <c r="B84" s="572">
        <v>817.4</v>
      </c>
      <c r="C84" s="572">
        <v>849.3</v>
      </c>
      <c r="D84" s="573">
        <f t="shared" si="5"/>
        <v>3.9026180572547073E-2</v>
      </c>
      <c r="E84" t="s">
        <v>9</v>
      </c>
    </row>
    <row r="85" spans="1:7" ht="15.75" x14ac:dyDescent="0.25">
      <c r="A85" s="695" t="s">
        <v>930</v>
      </c>
      <c r="B85" s="572">
        <v>551.45000000000005</v>
      </c>
      <c r="C85" s="572">
        <v>572.95000000000005</v>
      </c>
      <c r="D85" s="573">
        <f t="shared" si="5"/>
        <v>3.8988122223229664E-2</v>
      </c>
    </row>
    <row r="86" spans="1:7" ht="15.75" x14ac:dyDescent="0.25">
      <c r="A86" s="695" t="s">
        <v>931</v>
      </c>
      <c r="B86" s="572">
        <v>572.45000000000005</v>
      </c>
      <c r="C86" s="572">
        <v>594.79999999999995</v>
      </c>
      <c r="D86" s="573">
        <f t="shared" si="5"/>
        <v>3.9042711153812401E-2</v>
      </c>
      <c r="F86" t="s">
        <v>9</v>
      </c>
    </row>
    <row r="87" spans="1:7" ht="15.75" x14ac:dyDescent="0.25">
      <c r="A87" s="695" t="s">
        <v>1194</v>
      </c>
      <c r="B87" s="572">
        <v>827.5</v>
      </c>
      <c r="C87" s="572">
        <v>859.8</v>
      </c>
      <c r="D87" s="573">
        <f t="shared" si="5"/>
        <v>3.9033232628398737E-2</v>
      </c>
    </row>
    <row r="88" spans="1:7" ht="15.75" x14ac:dyDescent="0.25">
      <c r="A88" s="695" t="s">
        <v>933</v>
      </c>
      <c r="B88" s="578">
        <v>806.6</v>
      </c>
      <c r="C88" s="579">
        <v>838.05</v>
      </c>
      <c r="D88" s="573">
        <f t="shared" si="5"/>
        <v>3.8990825688073306E-2</v>
      </c>
      <c r="F88" s="323"/>
      <c r="G88" s="323"/>
    </row>
    <row r="89" spans="1:7" ht="15.75" x14ac:dyDescent="0.25">
      <c r="A89" s="695" t="s">
        <v>935</v>
      </c>
      <c r="B89" s="572">
        <v>806.6</v>
      </c>
      <c r="C89" s="579">
        <v>838.05</v>
      </c>
      <c r="D89" s="573">
        <f t="shared" si="5"/>
        <v>3.8990825688073306E-2</v>
      </c>
    </row>
    <row r="90" spans="1:7" ht="15.75" x14ac:dyDescent="0.25">
      <c r="A90" s="695" t="s">
        <v>936</v>
      </c>
      <c r="B90" s="572">
        <v>806.6</v>
      </c>
      <c r="C90" s="579">
        <v>838.05</v>
      </c>
      <c r="D90" s="573">
        <f t="shared" si="5"/>
        <v>3.8990825688073306E-2</v>
      </c>
    </row>
    <row r="91" spans="1:7" ht="15.75" x14ac:dyDescent="0.25">
      <c r="A91" s="695" t="s">
        <v>937</v>
      </c>
      <c r="B91" s="572">
        <v>574.29999999999995</v>
      </c>
      <c r="C91" s="572">
        <v>596.70000000000005</v>
      </c>
      <c r="D91" s="573">
        <f t="shared" si="5"/>
        <v>3.9004004875500771E-2</v>
      </c>
    </row>
    <row r="92" spans="1:7" ht="15.75" x14ac:dyDescent="0.25">
      <c r="A92" s="695" t="s">
        <v>1195</v>
      </c>
      <c r="B92" s="572">
        <v>829.35</v>
      </c>
      <c r="C92" s="572">
        <v>861.7</v>
      </c>
      <c r="D92" s="573">
        <f t="shared" si="5"/>
        <v>3.9006450834991283E-2</v>
      </c>
    </row>
    <row r="93" spans="1:7" ht="31.5" x14ac:dyDescent="0.25">
      <c r="A93" s="695" t="s">
        <v>939</v>
      </c>
      <c r="B93" s="572">
        <v>551.45000000000005</v>
      </c>
      <c r="C93" s="572">
        <v>572.95000000000005</v>
      </c>
      <c r="D93" s="573">
        <f t="shared" si="5"/>
        <v>3.8988122223229664E-2</v>
      </c>
    </row>
    <row r="94" spans="1:7" ht="15.75" x14ac:dyDescent="0.25">
      <c r="A94" s="695" t="s">
        <v>940</v>
      </c>
      <c r="B94" s="572">
        <v>767.5</v>
      </c>
      <c r="C94" s="572">
        <v>797.45</v>
      </c>
      <c r="D94" s="573">
        <f t="shared" si="5"/>
        <v>3.9022801302931655E-2</v>
      </c>
    </row>
    <row r="95" spans="1:7" ht="15.75" x14ac:dyDescent="0.25">
      <c r="A95" s="695" t="s">
        <v>1196</v>
      </c>
      <c r="B95" s="572">
        <v>1022.55</v>
      </c>
      <c r="C95" s="572">
        <v>1062.45</v>
      </c>
      <c r="D95" s="573">
        <f t="shared" si="5"/>
        <v>3.9020096816781667E-2</v>
      </c>
    </row>
    <row r="96" spans="1:7" ht="15.75" x14ac:dyDescent="0.25">
      <c r="A96" s="695" t="s">
        <v>1197</v>
      </c>
      <c r="B96" s="572">
        <v>767.5</v>
      </c>
      <c r="C96" s="572">
        <v>797.45</v>
      </c>
      <c r="D96" s="573">
        <f xml:space="preserve"> (C96 - B96)  /  B96</f>
        <v>3.9022801302931655E-2</v>
      </c>
    </row>
    <row r="97" spans="1:4" ht="15.75" x14ac:dyDescent="0.25">
      <c r="A97" s="695" t="s">
        <v>1198</v>
      </c>
      <c r="B97" s="572">
        <v>1022.55</v>
      </c>
      <c r="C97" s="572">
        <v>1062.45</v>
      </c>
      <c r="D97" s="573">
        <f xml:space="preserve"> (C97 - B97)  /  B97</f>
        <v>3.9020096816781667E-2</v>
      </c>
    </row>
    <row r="98" spans="1:4" ht="15.75" x14ac:dyDescent="0.25">
      <c r="A98" s="695" t="s">
        <v>942</v>
      </c>
      <c r="B98" s="572">
        <v>806.6</v>
      </c>
      <c r="C98" s="572">
        <v>838.05</v>
      </c>
      <c r="D98" s="573">
        <f xml:space="preserve"> (C98 - B98)  /  B98</f>
        <v>3.8990825688073306E-2</v>
      </c>
    </row>
    <row r="99" spans="1:4" ht="15.75" x14ac:dyDescent="0.25">
      <c r="A99" s="695" t="s">
        <v>1199</v>
      </c>
      <c r="B99" s="572">
        <v>767.5</v>
      </c>
      <c r="C99" s="572">
        <v>797.45</v>
      </c>
      <c r="D99" s="573">
        <f xml:space="preserve"> (C99 - B99)  /  B99</f>
        <v>3.9022801302931655E-2</v>
      </c>
    </row>
    <row r="100" spans="1:4" ht="15.75" x14ac:dyDescent="0.25">
      <c r="A100" s="695" t="s">
        <v>1200</v>
      </c>
      <c r="B100" s="572">
        <v>1022.55</v>
      </c>
      <c r="C100" s="572">
        <v>1062.45</v>
      </c>
      <c r="D100" s="573">
        <f xml:space="preserve"> (C100 - B100)  /  B100</f>
        <v>3.9020096816781667E-2</v>
      </c>
    </row>
    <row r="101" spans="1:4" ht="15.75" x14ac:dyDescent="0.25">
      <c r="A101" s="695" t="s">
        <v>943</v>
      </c>
      <c r="B101" s="572">
        <v>806.6</v>
      </c>
      <c r="C101" s="572">
        <v>838.05</v>
      </c>
      <c r="D101" s="573">
        <f t="shared" si="5"/>
        <v>3.8990825688073306E-2</v>
      </c>
    </row>
    <row r="102" spans="1:4" ht="15.75" x14ac:dyDescent="0.25">
      <c r="A102" s="695" t="s">
        <v>944</v>
      </c>
      <c r="B102" s="572">
        <v>574.29999999999995</v>
      </c>
      <c r="C102" s="572">
        <v>596.70000000000005</v>
      </c>
      <c r="D102" s="573">
        <f t="shared" si="5"/>
        <v>3.9004004875500771E-2</v>
      </c>
    </row>
    <row r="103" spans="1:4" ht="15.75" x14ac:dyDescent="0.25">
      <c r="A103" s="695" t="s">
        <v>1201</v>
      </c>
      <c r="B103" s="572">
        <v>829.35</v>
      </c>
      <c r="C103" s="572">
        <v>861.7</v>
      </c>
      <c r="D103" s="573">
        <f t="shared" si="5"/>
        <v>3.9006450834991283E-2</v>
      </c>
    </row>
    <row r="104" spans="1:4" ht="31.5" x14ac:dyDescent="0.25">
      <c r="A104" s="695" t="s">
        <v>946</v>
      </c>
      <c r="B104" s="572">
        <v>767.5</v>
      </c>
      <c r="C104" s="572">
        <v>797.45</v>
      </c>
      <c r="D104" s="573">
        <f t="shared" si="5"/>
        <v>3.9022801302931655E-2</v>
      </c>
    </row>
    <row r="105" spans="1:4" ht="31.5" x14ac:dyDescent="0.25">
      <c r="A105" s="695" t="s">
        <v>1202</v>
      </c>
      <c r="B105" s="572">
        <v>1022.55</v>
      </c>
      <c r="C105" s="572">
        <v>1062.45</v>
      </c>
      <c r="D105" s="573">
        <f t="shared" si="5"/>
        <v>3.9020096816781667E-2</v>
      </c>
    </row>
    <row r="106" spans="1:4" ht="31.5" x14ac:dyDescent="0.25">
      <c r="A106" s="695" t="s">
        <v>948</v>
      </c>
      <c r="B106" s="572">
        <v>767.5</v>
      </c>
      <c r="C106" s="572">
        <v>797.45</v>
      </c>
      <c r="D106" s="573">
        <f t="shared" si="5"/>
        <v>3.9022801302931655E-2</v>
      </c>
    </row>
    <row r="107" spans="1:4" ht="31.5" x14ac:dyDescent="0.25">
      <c r="A107" s="695" t="s">
        <v>1203</v>
      </c>
      <c r="B107" s="572">
        <v>1022.55</v>
      </c>
      <c r="C107" s="572">
        <v>1062.45</v>
      </c>
      <c r="D107" s="573">
        <f t="shared" si="5"/>
        <v>3.9020096816781667E-2</v>
      </c>
    </row>
    <row r="108" spans="1:4" ht="31.5" x14ac:dyDescent="0.25">
      <c r="A108" s="695" t="s">
        <v>950</v>
      </c>
      <c r="B108" s="572">
        <v>767.5</v>
      </c>
      <c r="C108" s="572">
        <v>797.45</v>
      </c>
      <c r="D108" s="573">
        <f t="shared" si="5"/>
        <v>3.9022801302931655E-2</v>
      </c>
    </row>
    <row r="109" spans="1:4" ht="31.5" x14ac:dyDescent="0.25">
      <c r="A109" s="695" t="s">
        <v>1204</v>
      </c>
      <c r="B109" s="572">
        <v>1022.55</v>
      </c>
      <c r="C109" s="572">
        <v>1062.45</v>
      </c>
      <c r="D109" s="573">
        <f t="shared" si="5"/>
        <v>3.9020096816781667E-2</v>
      </c>
    </row>
    <row r="110" spans="1:4" ht="15.75" x14ac:dyDescent="0.25">
      <c r="A110" s="695" t="s">
        <v>952</v>
      </c>
      <c r="B110" s="572">
        <v>551.45000000000005</v>
      </c>
      <c r="C110" s="572">
        <v>572.95000000000005</v>
      </c>
      <c r="D110" s="573">
        <f t="shared" si="5"/>
        <v>3.8988122223229664E-2</v>
      </c>
    </row>
    <row r="111" spans="1:4" ht="15.75" x14ac:dyDescent="0.25">
      <c r="A111" s="695" t="s">
        <v>953</v>
      </c>
      <c r="B111" s="572">
        <v>591.04999999999995</v>
      </c>
      <c r="C111" s="572">
        <v>614.1</v>
      </c>
      <c r="D111" s="573">
        <f t="shared" si="5"/>
        <v>3.8998392690973813E-2</v>
      </c>
    </row>
    <row r="112" spans="1:4" ht="15.75" x14ac:dyDescent="0.25">
      <c r="A112" s="695" t="s">
        <v>1205</v>
      </c>
      <c r="B112" s="572">
        <v>846.1</v>
      </c>
      <c r="C112" s="572">
        <v>879.1</v>
      </c>
      <c r="D112" s="573">
        <f t="shared" si="5"/>
        <v>3.9002481976125755E-2</v>
      </c>
    </row>
    <row r="113" spans="1:4" ht="15.75" x14ac:dyDescent="0.25">
      <c r="A113" s="695" t="s">
        <v>955</v>
      </c>
      <c r="B113" s="572">
        <v>568.65</v>
      </c>
      <c r="C113" s="572">
        <v>588.54999999999995</v>
      </c>
      <c r="D113" s="573">
        <f t="shared" si="5"/>
        <v>3.4995163984876426E-2</v>
      </c>
    </row>
    <row r="114" spans="1:4" ht="15.75" x14ac:dyDescent="0.25">
      <c r="A114" s="695" t="s">
        <v>1206</v>
      </c>
      <c r="B114" s="572">
        <v>823.7</v>
      </c>
      <c r="C114" s="572">
        <v>853.55</v>
      </c>
      <c r="D114" s="573">
        <f t="shared" si="5"/>
        <v>3.6238921937598527E-2</v>
      </c>
    </row>
    <row r="115" spans="1:4" ht="15.75" x14ac:dyDescent="0.25">
      <c r="A115" s="695" t="s">
        <v>957</v>
      </c>
      <c r="B115" s="572">
        <v>582.54999999999995</v>
      </c>
      <c r="C115" s="572">
        <v>605.29999999999995</v>
      </c>
      <c r="D115" s="573">
        <f t="shared" si="5"/>
        <v>3.905244185048494E-2</v>
      </c>
    </row>
    <row r="116" spans="1:4" ht="15.75" x14ac:dyDescent="0.25">
      <c r="A116" s="695" t="s">
        <v>1207</v>
      </c>
      <c r="B116" s="572">
        <v>837.6</v>
      </c>
      <c r="C116" s="572">
        <v>870.3</v>
      </c>
      <c r="D116" s="573">
        <f t="shared" si="5"/>
        <v>3.9040114613180431E-2</v>
      </c>
    </row>
    <row r="117" spans="1:4" ht="31.5" x14ac:dyDescent="0.25">
      <c r="A117" s="695" t="s">
        <v>959</v>
      </c>
      <c r="B117" s="572">
        <v>826.05</v>
      </c>
      <c r="C117" s="572">
        <v>856</v>
      </c>
      <c r="D117" s="573">
        <f t="shared" si="5"/>
        <v>3.6256885176442162E-2</v>
      </c>
    </row>
    <row r="118" spans="1:4" ht="31.5" x14ac:dyDescent="0.25">
      <c r="A118" s="695" t="s">
        <v>1208</v>
      </c>
      <c r="B118" s="572">
        <v>1081.0999999999999</v>
      </c>
      <c r="C118" s="572">
        <v>1121</v>
      </c>
      <c r="D118" s="573">
        <f t="shared" si="5"/>
        <v>3.6906854130052812E-2</v>
      </c>
    </row>
    <row r="119" spans="1:4" ht="31.5" x14ac:dyDescent="0.25">
      <c r="A119" s="695" t="s">
        <v>961</v>
      </c>
      <c r="B119" s="572">
        <v>826.05</v>
      </c>
      <c r="C119" s="572">
        <v>856</v>
      </c>
      <c r="D119" s="573">
        <f t="shared" si="5"/>
        <v>3.6256885176442162E-2</v>
      </c>
    </row>
    <row r="120" spans="1:4" ht="31.5" x14ac:dyDescent="0.25">
      <c r="A120" s="695" t="s">
        <v>1209</v>
      </c>
      <c r="B120" s="572">
        <v>1081.0999999999999</v>
      </c>
      <c r="C120" s="572">
        <v>1121</v>
      </c>
      <c r="D120" s="573">
        <f t="shared" si="5"/>
        <v>3.6906854130052812E-2</v>
      </c>
    </row>
    <row r="121" spans="1:4" ht="31.5" x14ac:dyDescent="0.25">
      <c r="A121" s="695" t="s">
        <v>963</v>
      </c>
      <c r="B121" s="572">
        <v>826.05</v>
      </c>
      <c r="C121" s="572">
        <v>856</v>
      </c>
      <c r="D121" s="573">
        <f t="shared" si="5"/>
        <v>3.6256885176442162E-2</v>
      </c>
    </row>
    <row r="122" spans="1:4" ht="31.5" x14ac:dyDescent="0.25">
      <c r="A122" s="695" t="s">
        <v>1210</v>
      </c>
      <c r="B122" s="572">
        <v>1081.0999999999999</v>
      </c>
      <c r="C122" s="572">
        <v>1121</v>
      </c>
      <c r="D122" s="573">
        <f t="shared" si="5"/>
        <v>3.6906854130052812E-2</v>
      </c>
    </row>
  </sheetData>
  <sortState xmlns:xlrd2="http://schemas.microsoft.com/office/spreadsheetml/2017/richdata2" ref="A56:G68">
    <sortCondition ref="A56"/>
  </sortState>
  <mergeCells count="1">
    <mergeCell ref="C54:D54"/>
  </mergeCells>
  <hyperlinks>
    <hyperlink ref="B3" r:id="rId1" xr:uid="{45A8465C-E749-4B28-ABC8-A6DABB38ABF6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zoomScaleNormal="100" zoomScaleSheetLayoutView="100" workbookViewId="0">
      <pane xSplit="1" ySplit="4" topLeftCell="B5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ColWidth="9.140625" defaultRowHeight="15.75" x14ac:dyDescent="0.25"/>
  <cols>
    <col min="1" max="1" width="47.5703125" style="1" bestFit="1" customWidth="1"/>
    <col min="2" max="4" width="9.140625" style="1"/>
    <col min="5" max="5" width="11.85546875" style="1" customWidth="1"/>
    <col min="6" max="6" width="9.140625" style="1" customWidth="1"/>
    <col min="7" max="7" width="13.42578125" style="1" customWidth="1"/>
    <col min="8" max="8" width="11.42578125" style="1" bestFit="1" customWidth="1"/>
    <col min="9" max="16384" width="9.140625" style="1"/>
  </cols>
  <sheetData>
    <row r="1" spans="1:7" x14ac:dyDescent="0.25">
      <c r="A1" s="49" t="s">
        <v>0</v>
      </c>
    </row>
    <row r="2" spans="1:7" ht="16.5" thickBot="1" x14ac:dyDescent="0.3">
      <c r="A2" s="53" t="s">
        <v>1019</v>
      </c>
    </row>
    <row r="3" spans="1:7" ht="16.5" thickBot="1" x14ac:dyDescent="0.3">
      <c r="A3" s="301" t="s">
        <v>2</v>
      </c>
      <c r="B3" s="308" t="s">
        <v>57</v>
      </c>
      <c r="C3" s="870" t="s">
        <v>58</v>
      </c>
      <c r="D3" s="871"/>
      <c r="E3" s="872" t="s">
        <v>58</v>
      </c>
      <c r="F3" s="873"/>
      <c r="G3" s="871"/>
    </row>
    <row r="4" spans="1:7" ht="48" thickBot="1" x14ac:dyDescent="0.3">
      <c r="A4" s="5" t="s">
        <v>8</v>
      </c>
      <c r="B4" s="302" t="s">
        <v>912</v>
      </c>
      <c r="C4" s="303" t="s">
        <v>912</v>
      </c>
      <c r="D4" s="304" t="s">
        <v>61</v>
      </c>
      <c r="E4" s="305" t="s">
        <v>397</v>
      </c>
      <c r="F4" s="306" t="s">
        <v>63</v>
      </c>
      <c r="G4" s="307" t="s">
        <v>398</v>
      </c>
    </row>
    <row r="5" spans="1:7" x14ac:dyDescent="0.25">
      <c r="A5" s="52" t="s">
        <v>10</v>
      </c>
      <c r="B5" s="54">
        <v>211.55</v>
      </c>
      <c r="C5" s="54">
        <f>+Alexandria!C18</f>
        <v>211.55</v>
      </c>
      <c r="D5" s="232">
        <f>+(C5-B5)/B5</f>
        <v>0</v>
      </c>
      <c r="E5" s="54">
        <f>+C5-B5</f>
        <v>0</v>
      </c>
      <c r="F5" s="54">
        <f>+'1A-Per Credit'!C7</f>
        <v>182.61</v>
      </c>
      <c r="G5" s="54">
        <f>+C5-F5</f>
        <v>28.939999999999998</v>
      </c>
    </row>
    <row r="6" spans="1:7" x14ac:dyDescent="0.25">
      <c r="A6" s="828" t="s">
        <v>11</v>
      </c>
      <c r="B6" s="723">
        <v>202.52</v>
      </c>
      <c r="C6" s="54">
        <f>+'Anoka-Ramsey'!C18</f>
        <v>202.52</v>
      </c>
      <c r="D6" s="724">
        <f>+(C6-B6)/B6</f>
        <v>0</v>
      </c>
      <c r="E6" s="723">
        <f t="shared" ref="E6:E31" si="0">+C6-B6</f>
        <v>0</v>
      </c>
      <c r="F6" s="723">
        <f>+'1A-Per Credit'!C8</f>
        <v>164.72</v>
      </c>
      <c r="G6" s="723">
        <f t="shared" ref="G6:G31" si="1">+C6-F6</f>
        <v>37.800000000000011</v>
      </c>
    </row>
    <row r="7" spans="1:7" x14ac:dyDescent="0.25">
      <c r="A7" s="829" t="s">
        <v>12</v>
      </c>
      <c r="B7" s="723">
        <v>204.76</v>
      </c>
      <c r="C7" s="54">
        <f>+'Anoka Tech'!C18</f>
        <v>204.76</v>
      </c>
      <c r="D7" s="724">
        <f t="shared" ref="D7:D31" si="2">+(C7-B7)/B7</f>
        <v>0</v>
      </c>
      <c r="E7" s="723">
        <f t="shared" si="0"/>
        <v>0</v>
      </c>
      <c r="F7" s="723">
        <f>+'1A-Per Credit'!C9</f>
        <v>189.75</v>
      </c>
      <c r="G7" s="723">
        <f t="shared" si="1"/>
        <v>15.009999999999991</v>
      </c>
    </row>
    <row r="8" spans="1:7" x14ac:dyDescent="0.25">
      <c r="A8" s="829" t="s">
        <v>13</v>
      </c>
      <c r="B8" s="723">
        <v>210.79</v>
      </c>
      <c r="C8" s="54">
        <f>+'Central Lakes'!C18</f>
        <v>210.79</v>
      </c>
      <c r="D8" s="724">
        <f t="shared" si="2"/>
        <v>0</v>
      </c>
      <c r="E8" s="723">
        <f t="shared" si="0"/>
        <v>0</v>
      </c>
      <c r="F8" s="723">
        <f>+'1A-Per Credit'!C10</f>
        <v>180.79</v>
      </c>
      <c r="G8" s="723">
        <f t="shared" si="1"/>
        <v>30</v>
      </c>
    </row>
    <row r="9" spans="1:7" x14ac:dyDescent="0.25">
      <c r="A9" s="829" t="s">
        <v>14</v>
      </c>
      <c r="B9" s="723">
        <v>189.94</v>
      </c>
      <c r="C9" s="54">
        <f>+'Century College'!C18</f>
        <v>189.94</v>
      </c>
      <c r="D9" s="724">
        <f t="shared" si="2"/>
        <v>0</v>
      </c>
      <c r="E9" s="723">
        <f t="shared" si="0"/>
        <v>0</v>
      </c>
      <c r="F9" s="723">
        <f>+'1A-Per Credit'!C11</f>
        <v>182.49</v>
      </c>
      <c r="G9" s="723">
        <f t="shared" si="1"/>
        <v>7.4499999999999886</v>
      </c>
    </row>
    <row r="10" spans="1:7" x14ac:dyDescent="0.25">
      <c r="A10" s="830" t="s">
        <v>15</v>
      </c>
      <c r="B10" s="723">
        <v>200.71</v>
      </c>
      <c r="C10" s="54">
        <f>+'Dakota CTC'!C18</f>
        <v>200.71</v>
      </c>
      <c r="D10" s="724">
        <f t="shared" si="2"/>
        <v>0</v>
      </c>
      <c r="E10" s="723">
        <f t="shared" si="0"/>
        <v>0</v>
      </c>
      <c r="F10" s="723">
        <f>+'1A-Per Credit'!C12</f>
        <v>191.98</v>
      </c>
      <c r="G10" s="723">
        <f t="shared" si="1"/>
        <v>8.7300000000000182</v>
      </c>
    </row>
    <row r="11" spans="1:7" x14ac:dyDescent="0.25">
      <c r="A11" s="830" t="s">
        <v>16</v>
      </c>
      <c r="B11" s="723">
        <v>200.59</v>
      </c>
      <c r="C11" s="54">
        <f>+'Fond du Lac'!C18</f>
        <v>200.59</v>
      </c>
      <c r="D11" s="724">
        <f t="shared" si="2"/>
        <v>0</v>
      </c>
      <c r="E11" s="723">
        <f t="shared" si="0"/>
        <v>0</v>
      </c>
      <c r="F11" s="723">
        <f>+'1A-Per Credit'!C13</f>
        <v>180.59</v>
      </c>
      <c r="G11" s="723">
        <f t="shared" si="1"/>
        <v>20</v>
      </c>
    </row>
    <row r="12" spans="1:7" x14ac:dyDescent="0.25">
      <c r="A12" s="830" t="s">
        <v>17</v>
      </c>
      <c r="B12" s="723">
        <v>195.3</v>
      </c>
      <c r="C12" s="54">
        <f>+'Hennepin Tech'!C18</f>
        <v>195.3</v>
      </c>
      <c r="D12" s="724">
        <f t="shared" si="2"/>
        <v>0</v>
      </c>
      <c r="E12" s="723">
        <f t="shared" si="0"/>
        <v>0</v>
      </c>
      <c r="F12" s="723">
        <f>+'1A-Per Credit'!C14</f>
        <v>178.06</v>
      </c>
      <c r="G12" s="723">
        <f t="shared" si="1"/>
        <v>17.240000000000009</v>
      </c>
    </row>
    <row r="13" spans="1:7" x14ac:dyDescent="0.25">
      <c r="A13" s="830" t="s">
        <v>18</v>
      </c>
      <c r="B13" s="723">
        <v>184.76</v>
      </c>
      <c r="C13" s="54">
        <f>+'Inver Hills'!C18</f>
        <v>184.76</v>
      </c>
      <c r="D13" s="724">
        <f t="shared" si="2"/>
        <v>0</v>
      </c>
      <c r="E13" s="723">
        <f t="shared" si="0"/>
        <v>0</v>
      </c>
      <c r="F13" s="723">
        <f>+'1A-Per Credit'!C15</f>
        <v>180.66</v>
      </c>
      <c r="G13" s="723">
        <f t="shared" si="1"/>
        <v>4.0999999999999943</v>
      </c>
    </row>
    <row r="14" spans="1:7" x14ac:dyDescent="0.25">
      <c r="A14" s="830" t="s">
        <v>19</v>
      </c>
      <c r="B14" s="723">
        <v>183.33</v>
      </c>
      <c r="C14" s="54">
        <f>+'Lake Superior'!C18</f>
        <v>183.33</v>
      </c>
      <c r="D14" s="724">
        <f t="shared" si="2"/>
        <v>0</v>
      </c>
      <c r="E14" s="723">
        <f t="shared" si="0"/>
        <v>0</v>
      </c>
      <c r="F14" s="723">
        <f>+'1A-Per Credit'!C16</f>
        <v>166.52114999999998</v>
      </c>
      <c r="G14" s="723">
        <f t="shared" si="1"/>
        <v>16.808850000000035</v>
      </c>
    </row>
    <row r="15" spans="1:7" x14ac:dyDescent="0.25">
      <c r="A15" s="830" t="s">
        <v>20</v>
      </c>
      <c r="B15" s="723">
        <v>179.95</v>
      </c>
      <c r="C15" s="54">
        <f>+Minneapolis!C18</f>
        <v>179.95</v>
      </c>
      <c r="D15" s="724">
        <f t="shared" si="2"/>
        <v>0</v>
      </c>
      <c r="E15" s="723">
        <f t="shared" si="0"/>
        <v>0</v>
      </c>
      <c r="F15" s="723">
        <f>+'1A-Per Credit'!C17</f>
        <v>175.45</v>
      </c>
      <c r="G15" s="723">
        <f t="shared" si="1"/>
        <v>4.5</v>
      </c>
    </row>
    <row r="16" spans="1:7" x14ac:dyDescent="0.25">
      <c r="A16" s="830" t="s">
        <v>1020</v>
      </c>
      <c r="B16" s="723">
        <v>205.01</v>
      </c>
      <c r="C16" s="723">
        <f>+'MN North'!C18</f>
        <v>205.01</v>
      </c>
      <c r="D16" s="724">
        <f t="shared" ref="D16:D17" si="3">+(C16-B16)/B16</f>
        <v>0</v>
      </c>
      <c r="E16" s="723">
        <f t="shared" ref="E16:E17" si="4">+C16-B16</f>
        <v>0</v>
      </c>
      <c r="F16" s="723">
        <f>+'1A-Per Credit'!C18</f>
        <v>179.13</v>
      </c>
      <c r="G16" s="723">
        <f t="shared" ref="G16:G17" si="5">+C16-F16</f>
        <v>25.879999999999995</v>
      </c>
    </row>
    <row r="17" spans="1:7" x14ac:dyDescent="0.25">
      <c r="A17" s="831" t="s">
        <v>1021</v>
      </c>
      <c r="B17" s="723">
        <v>248.27</v>
      </c>
      <c r="C17" s="723">
        <f>+'MN North'!C19</f>
        <v>205.01</v>
      </c>
      <c r="D17" s="724">
        <f t="shared" si="3"/>
        <v>-0.17424578080315792</v>
      </c>
      <c r="E17" s="723">
        <f t="shared" si="4"/>
        <v>-43.260000000000019</v>
      </c>
      <c r="F17" s="723">
        <f>+'1G-Non-resident'!C16</f>
        <v>179.13</v>
      </c>
      <c r="G17" s="723">
        <f t="shared" si="5"/>
        <v>25.879999999999995</v>
      </c>
    </row>
    <row r="18" spans="1:7" x14ac:dyDescent="0.25">
      <c r="A18" s="830" t="s">
        <v>22</v>
      </c>
      <c r="B18" s="723">
        <v>214.18</v>
      </c>
      <c r="C18" s="54">
        <f>+'MSC Southeast'!C18</f>
        <v>214.18</v>
      </c>
      <c r="D18" s="724">
        <f t="shared" si="2"/>
        <v>0</v>
      </c>
      <c r="E18" s="723">
        <f t="shared" si="0"/>
        <v>0</v>
      </c>
      <c r="F18" s="723">
        <f>+'1A-Per Credit'!C19</f>
        <v>189.18</v>
      </c>
      <c r="G18" s="723">
        <f t="shared" si="1"/>
        <v>25</v>
      </c>
    </row>
    <row r="19" spans="1:7" x14ac:dyDescent="0.25">
      <c r="A19" s="830" t="s">
        <v>23</v>
      </c>
      <c r="B19" s="723">
        <v>198.95</v>
      </c>
      <c r="C19" s="54">
        <f>+MSCTC!C18</f>
        <v>198.95</v>
      </c>
      <c r="D19" s="724">
        <f t="shared" si="2"/>
        <v>0</v>
      </c>
      <c r="E19" s="723">
        <f t="shared" si="0"/>
        <v>0</v>
      </c>
      <c r="F19" s="723">
        <f>+'1A-Per Credit'!C20</f>
        <v>180.8</v>
      </c>
      <c r="G19" s="723">
        <f t="shared" si="1"/>
        <v>18.149999999999977</v>
      </c>
    </row>
    <row r="20" spans="1:7" x14ac:dyDescent="0.25">
      <c r="A20" s="830" t="s">
        <v>24</v>
      </c>
      <c r="B20" s="723">
        <v>207.44</v>
      </c>
      <c r="C20" s="54">
        <f>+'Mn West'!C18</f>
        <v>207.44</v>
      </c>
      <c r="D20" s="724">
        <f t="shared" si="2"/>
        <v>0</v>
      </c>
      <c r="E20" s="723">
        <f t="shared" si="0"/>
        <v>0</v>
      </c>
      <c r="F20" s="723">
        <f>+'1A-Per Credit'!C21</f>
        <v>194.94</v>
      </c>
      <c r="G20" s="723">
        <f t="shared" si="1"/>
        <v>12.5</v>
      </c>
    </row>
    <row r="21" spans="1:7" x14ac:dyDescent="0.25">
      <c r="A21" s="830" t="s">
        <v>25</v>
      </c>
      <c r="B21" s="723">
        <v>193.23</v>
      </c>
      <c r="C21" s="54">
        <f>+Normandale!C18</f>
        <v>193.23</v>
      </c>
      <c r="D21" s="724">
        <f t="shared" si="2"/>
        <v>0</v>
      </c>
      <c r="E21" s="723">
        <f t="shared" si="0"/>
        <v>0</v>
      </c>
      <c r="F21" s="723">
        <f>+'1A-Per Credit'!C22</f>
        <v>178.23</v>
      </c>
      <c r="G21" s="723">
        <f t="shared" si="1"/>
        <v>15</v>
      </c>
    </row>
    <row r="22" spans="1:7" x14ac:dyDescent="0.25">
      <c r="A22" s="830" t="s">
        <v>26</v>
      </c>
      <c r="B22" s="723">
        <v>200.46</v>
      </c>
      <c r="C22" s="54">
        <f>+'North Hennepin'!C18</f>
        <v>200.46</v>
      </c>
      <c r="D22" s="724">
        <f t="shared" si="2"/>
        <v>0</v>
      </c>
      <c r="E22" s="723">
        <f t="shared" si="0"/>
        <v>0</v>
      </c>
      <c r="F22" s="723">
        <f>+'1A-Per Credit'!C23</f>
        <v>187.58</v>
      </c>
      <c r="G22" s="723">
        <f t="shared" si="1"/>
        <v>12.879999999999995</v>
      </c>
    </row>
    <row r="23" spans="1:7" x14ac:dyDescent="0.25">
      <c r="A23" s="830" t="s">
        <v>27</v>
      </c>
      <c r="B23" s="723">
        <v>211.55</v>
      </c>
      <c r="C23" s="723">
        <f>+Northland!C18</f>
        <v>211.55</v>
      </c>
      <c r="D23" s="724">
        <f t="shared" si="2"/>
        <v>0</v>
      </c>
      <c r="E23" s="723">
        <f t="shared" si="0"/>
        <v>0</v>
      </c>
      <c r="F23" s="723">
        <f>+'1A-Per Credit'!C24</f>
        <v>187.53</v>
      </c>
      <c r="G23" s="723">
        <f t="shared" si="1"/>
        <v>24.02000000000001</v>
      </c>
    </row>
    <row r="24" spans="1:7" x14ac:dyDescent="0.25">
      <c r="A24" s="830" t="s">
        <v>28</v>
      </c>
      <c r="B24" s="723">
        <v>211.55</v>
      </c>
      <c r="C24" s="723">
        <f>+'BSU - NWT'!C18</f>
        <v>211.55</v>
      </c>
      <c r="D24" s="724">
        <f t="shared" si="2"/>
        <v>0</v>
      </c>
      <c r="E24" s="723">
        <f t="shared" si="0"/>
        <v>0</v>
      </c>
      <c r="F24" s="723">
        <f>+'1A-Per Credit'!C25</f>
        <v>196.55</v>
      </c>
      <c r="G24" s="723">
        <f t="shared" si="1"/>
        <v>15</v>
      </c>
    </row>
    <row r="25" spans="1:7" x14ac:dyDescent="0.25">
      <c r="A25" s="830" t="s">
        <v>29</v>
      </c>
      <c r="B25" s="723">
        <v>178.59</v>
      </c>
      <c r="C25" s="723">
        <f>+'Pine TCC'!C18</f>
        <v>178.59</v>
      </c>
      <c r="D25" s="724">
        <f t="shared" si="2"/>
        <v>0</v>
      </c>
      <c r="E25" s="723">
        <f t="shared" si="0"/>
        <v>0</v>
      </c>
      <c r="F25" s="723">
        <f>+'1A-Per Credit'!C26</f>
        <v>174.09</v>
      </c>
      <c r="G25" s="723">
        <f t="shared" si="1"/>
        <v>4.5</v>
      </c>
    </row>
    <row r="26" spans="1:7" x14ac:dyDescent="0.25">
      <c r="A26" s="829" t="s">
        <v>30</v>
      </c>
      <c r="B26" s="723">
        <v>201.27</v>
      </c>
      <c r="C26" s="723">
        <f>+Ridgewater!C18</f>
        <v>201.27</v>
      </c>
      <c r="D26" s="724">
        <f t="shared" si="2"/>
        <v>0</v>
      </c>
      <c r="E26" s="723">
        <f t="shared" si="0"/>
        <v>0</v>
      </c>
      <c r="F26" s="723">
        <f>+'1A-Per Credit'!C27</f>
        <v>182.42</v>
      </c>
      <c r="G26" s="723">
        <f t="shared" si="1"/>
        <v>18.850000000000023</v>
      </c>
    </row>
    <row r="27" spans="1:7" x14ac:dyDescent="0.25">
      <c r="A27" s="830" t="s">
        <v>31</v>
      </c>
      <c r="B27" s="723">
        <v>216.17</v>
      </c>
      <c r="C27" s="723">
        <f>+Riverland!C18</f>
        <v>216.17</v>
      </c>
      <c r="D27" s="724">
        <f t="shared" si="2"/>
        <v>0</v>
      </c>
      <c r="E27" s="723">
        <f t="shared" si="0"/>
        <v>0</v>
      </c>
      <c r="F27" s="723">
        <f>+'1A-Per Credit'!C28</f>
        <v>186.17</v>
      </c>
      <c r="G27" s="723">
        <f t="shared" si="1"/>
        <v>30</v>
      </c>
    </row>
    <row r="28" spans="1:7" x14ac:dyDescent="0.25">
      <c r="A28" s="830" t="s">
        <v>32</v>
      </c>
      <c r="B28" s="723">
        <v>215.49</v>
      </c>
      <c r="C28" s="723">
        <f>+Rochester!C18</f>
        <v>215.49</v>
      </c>
      <c r="D28" s="724">
        <f t="shared" si="2"/>
        <v>0</v>
      </c>
      <c r="E28" s="723">
        <f t="shared" si="0"/>
        <v>0</v>
      </c>
      <c r="F28" s="723">
        <f>+'1A-Per Credit'!C29</f>
        <v>185.49</v>
      </c>
      <c r="G28" s="723">
        <f t="shared" si="1"/>
        <v>30</v>
      </c>
    </row>
    <row r="29" spans="1:7" x14ac:dyDescent="0.25">
      <c r="A29" s="829" t="s">
        <v>33</v>
      </c>
      <c r="B29" s="723">
        <v>204.2</v>
      </c>
      <c r="C29" s="723">
        <f>+'Saint Paul'!C18</f>
        <v>204.2</v>
      </c>
      <c r="D29" s="724">
        <f t="shared" si="2"/>
        <v>0</v>
      </c>
      <c r="E29" s="723">
        <f t="shared" si="0"/>
        <v>0</v>
      </c>
      <c r="F29" s="723">
        <f>+'1A-Per Credit'!C30</f>
        <v>182.87</v>
      </c>
      <c r="G29" s="723">
        <f t="shared" si="1"/>
        <v>21.329999999999984</v>
      </c>
    </row>
    <row r="30" spans="1:7" x14ac:dyDescent="0.25">
      <c r="A30" s="830" t="s">
        <v>34</v>
      </c>
      <c r="B30" s="723">
        <v>189.71</v>
      </c>
      <c r="C30" s="723">
        <f>+'St. Cloud TCC'!C18</f>
        <v>189.71</v>
      </c>
      <c r="D30" s="724">
        <f t="shared" si="2"/>
        <v>0</v>
      </c>
      <c r="E30" s="723">
        <f t="shared" si="0"/>
        <v>0</v>
      </c>
      <c r="F30" s="723">
        <f>+'1A-Per Credit'!C31</f>
        <v>179.71</v>
      </c>
      <c r="G30" s="723">
        <f t="shared" si="1"/>
        <v>10</v>
      </c>
    </row>
    <row r="31" spans="1:7" x14ac:dyDescent="0.25">
      <c r="A31" s="829" t="s">
        <v>35</v>
      </c>
      <c r="B31" s="723">
        <v>211.49</v>
      </c>
      <c r="C31" s="723">
        <f>+'South Central'!C18</f>
        <v>211.49</v>
      </c>
      <c r="D31" s="724">
        <f t="shared" si="2"/>
        <v>0</v>
      </c>
      <c r="E31" s="723">
        <f t="shared" si="0"/>
        <v>0</v>
      </c>
      <c r="F31" s="723">
        <f>+'1A-Per Credit'!C32</f>
        <v>183.18</v>
      </c>
      <c r="G31" s="723">
        <f t="shared" si="1"/>
        <v>28.310000000000002</v>
      </c>
    </row>
    <row r="32" spans="1:7" customFormat="1" ht="13.5" thickBot="1" x14ac:dyDescent="0.25"/>
    <row r="33" spans="1:7" ht="16.5" thickBot="1" x14ac:dyDescent="0.3">
      <c r="A33" s="10" t="s">
        <v>36</v>
      </c>
      <c r="B33" s="874"/>
      <c r="C33" s="874"/>
      <c r="D33" s="874"/>
      <c r="E33" s="874"/>
      <c r="F33" s="874"/>
      <c r="G33" s="874"/>
    </row>
    <row r="34" spans="1:7" x14ac:dyDescent="0.25">
      <c r="A34" s="300" t="s">
        <v>55</v>
      </c>
      <c r="B34" s="723">
        <v>281.89999999999998</v>
      </c>
      <c r="C34" s="723">
        <f>+'Winona SU'!C25</f>
        <v>281.89999999999998</v>
      </c>
      <c r="D34" s="724">
        <f t="shared" ref="D34" si="6">+(C34-B34)/B34</f>
        <v>0</v>
      </c>
      <c r="E34" s="723">
        <f t="shared" ref="E34" si="7">+C34-B34</f>
        <v>0</v>
      </c>
      <c r="F34" s="723">
        <f>+'1B-Banded'!D26</f>
        <v>277.39999999999998</v>
      </c>
      <c r="G34" s="723">
        <f t="shared" ref="G34" si="8">+C34-F34</f>
        <v>4.5</v>
      </c>
    </row>
  </sheetData>
  <mergeCells count="3">
    <mergeCell ref="C3:D3"/>
    <mergeCell ref="E3:G3"/>
    <mergeCell ref="B33:G33"/>
  </mergeCells>
  <pageMargins left="0.7" right="0.7" top="0.75" bottom="0.75" header="0.3" footer="0.3"/>
  <pageSetup scale="84" orientation="portrait" r:id="rId1"/>
  <headerFooter>
    <oddHeader xml:space="preserve">&amp;RAttachment 1C
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-0.249977111117893"/>
  </sheetPr>
  <dimension ref="A1:G109"/>
  <sheetViews>
    <sheetView workbookViewId="0">
      <selection activeCell="G7" sqref="G7"/>
    </sheetView>
  </sheetViews>
  <sheetFormatPr defaultRowHeight="12.75" x14ac:dyDescent="0.2"/>
  <cols>
    <col min="1" max="1" width="43" customWidth="1"/>
    <col min="2" max="2" width="13.42578125" customWidth="1"/>
    <col min="3" max="3" width="12.5703125" bestFit="1" customWidth="1"/>
    <col min="4" max="4" width="11.42578125" bestFit="1" customWidth="1"/>
    <col min="5" max="5" width="11.42578125" customWidth="1"/>
    <col min="6" max="6" width="3" customWidth="1"/>
    <col min="7" max="7" width="62.5703125" customWidth="1"/>
  </cols>
  <sheetData>
    <row r="1" spans="1:7" ht="21" x14ac:dyDescent="0.35">
      <c r="A1" s="61"/>
      <c r="B1" s="1" t="s">
        <v>249</v>
      </c>
      <c r="C1" s="1"/>
      <c r="D1" s="1"/>
      <c r="E1" s="1"/>
    </row>
    <row r="2" spans="1:7" ht="15.75" x14ac:dyDescent="0.25">
      <c r="A2" s="1" t="s">
        <v>1052</v>
      </c>
      <c r="B2" s="1"/>
      <c r="C2" s="1"/>
      <c r="D2" s="1"/>
      <c r="E2" s="1"/>
    </row>
    <row r="3" spans="1:7" ht="15.75" x14ac:dyDescent="0.25">
      <c r="A3" s="1" t="s">
        <v>1054</v>
      </c>
      <c r="B3" s="157"/>
      <c r="C3" s="1"/>
      <c r="D3" s="157"/>
      <c r="E3" s="1"/>
      <c r="G3" s="157"/>
    </row>
    <row r="4" spans="1:7" ht="15.75" x14ac:dyDescent="0.25">
      <c r="A4" s="1"/>
      <c r="B4" s="1"/>
      <c r="C4" s="1"/>
      <c r="D4" s="1"/>
      <c r="E4" s="1"/>
    </row>
    <row r="5" spans="1:7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G5" s="155" t="s">
        <v>1061</v>
      </c>
    </row>
    <row r="6" spans="1:7" ht="15.75" x14ac:dyDescent="0.25">
      <c r="A6" s="687" t="s">
        <v>1062</v>
      </c>
      <c r="B6" s="687">
        <v>12</v>
      </c>
      <c r="C6" s="733">
        <v>26.4</v>
      </c>
      <c r="D6" s="733">
        <v>26.99</v>
      </c>
      <c r="E6" s="724">
        <f>+(D6-C6)/C6</f>
        <v>2.2348484848484843E-2</v>
      </c>
    </row>
    <row r="7" spans="1:7" ht="15.75" x14ac:dyDescent="0.25">
      <c r="A7" s="687" t="s">
        <v>1063</v>
      </c>
      <c r="B7" s="687">
        <v>15</v>
      </c>
      <c r="C7" s="733">
        <v>10.5</v>
      </c>
      <c r="D7" s="733">
        <v>12</v>
      </c>
      <c r="E7" s="724">
        <f t="shared" ref="E7:E14" si="0">+(D7-C7)/C7</f>
        <v>0.14285714285714285</v>
      </c>
    </row>
    <row r="8" spans="1:7" ht="15.75" x14ac:dyDescent="0.25">
      <c r="A8" s="687" t="s">
        <v>1064</v>
      </c>
      <c r="B8" s="687">
        <v>12</v>
      </c>
      <c r="C8" s="733">
        <v>5.15</v>
      </c>
      <c r="D8" s="733">
        <v>6.13</v>
      </c>
      <c r="E8" s="724">
        <f t="shared" si="0"/>
        <v>0.19029126213592223</v>
      </c>
    </row>
    <row r="9" spans="1:7" ht="15.75" x14ac:dyDescent="0.25">
      <c r="A9" s="687" t="s">
        <v>1065</v>
      </c>
      <c r="B9" s="687">
        <v>12</v>
      </c>
      <c r="C9" s="733">
        <v>7</v>
      </c>
      <c r="D9" s="733">
        <v>7</v>
      </c>
      <c r="E9" s="724">
        <f t="shared" si="0"/>
        <v>0</v>
      </c>
    </row>
    <row r="10" spans="1:7" ht="15.75" x14ac:dyDescent="0.25">
      <c r="A10" s="687" t="s">
        <v>1066</v>
      </c>
      <c r="B10" s="687">
        <v>12</v>
      </c>
      <c r="C10" s="733">
        <v>8.32</v>
      </c>
      <c r="D10" s="733">
        <v>8.48</v>
      </c>
      <c r="E10" s="724">
        <f t="shared" si="0"/>
        <v>1.9230769230769246E-2</v>
      </c>
      <c r="G10" t="s">
        <v>1300</v>
      </c>
    </row>
    <row r="11" spans="1:7" ht="15.75" x14ac:dyDescent="0.25">
      <c r="A11" s="687" t="s">
        <v>1028</v>
      </c>
      <c r="B11" s="687">
        <v>0</v>
      </c>
      <c r="C11" s="733">
        <v>0</v>
      </c>
      <c r="D11" s="733">
        <v>0</v>
      </c>
      <c r="E11" s="724"/>
    </row>
    <row r="12" spans="1:7" ht="15.75" x14ac:dyDescent="0.25">
      <c r="A12" s="687" t="s">
        <v>1067</v>
      </c>
      <c r="B12" s="687">
        <v>15</v>
      </c>
      <c r="C12" s="733">
        <v>0.8</v>
      </c>
      <c r="D12" s="733">
        <v>0.8</v>
      </c>
      <c r="E12" s="724">
        <f t="shared" si="0"/>
        <v>0</v>
      </c>
    </row>
    <row r="13" spans="1:7" ht="15.75" x14ac:dyDescent="0.25">
      <c r="A13" s="687" t="s">
        <v>1078</v>
      </c>
      <c r="B13" s="687">
        <v>12</v>
      </c>
      <c r="C13" s="733">
        <v>1.4</v>
      </c>
      <c r="D13" s="733">
        <v>1.6</v>
      </c>
      <c r="E13" s="724">
        <f t="shared" si="0"/>
        <v>0.14285714285714299</v>
      </c>
    </row>
    <row r="14" spans="1:7" ht="15.75" x14ac:dyDescent="0.25">
      <c r="A14" s="687" t="s">
        <v>1068</v>
      </c>
      <c r="B14" s="734"/>
      <c r="C14" s="733">
        <f>((C6*B6)+(C7*B7)+(C8*B8)+(C9*B9)+(C10*B10)+(C11*B11)+(C12*B12)+(C13*B13))*2</f>
        <v>1497.4799999999998</v>
      </c>
      <c r="D14" s="733">
        <f>((D6*B6)+(D7*B7)+(D8*B8)+(D9*B9)+(D10*B10)+(D11*B11)+(D12*B12)+(D13*B13))*2</f>
        <v>1588.8000000000002</v>
      </c>
      <c r="E14" s="724">
        <f t="shared" si="0"/>
        <v>6.0982450516868611E-2</v>
      </c>
    </row>
    <row r="15" spans="1:7" ht="15.75" x14ac:dyDescent="0.25">
      <c r="A15" s="1"/>
      <c r="B15" s="1"/>
      <c r="C15" s="1"/>
      <c r="D15" s="1"/>
      <c r="E15" s="1"/>
    </row>
    <row r="16" spans="1:7" ht="15.75" x14ac:dyDescent="0.25">
      <c r="A16" s="731" t="s">
        <v>40</v>
      </c>
      <c r="B16" s="731" t="s">
        <v>41</v>
      </c>
      <c r="C16" s="731" t="s">
        <v>42</v>
      </c>
      <c r="D16" s="731" t="s">
        <v>7</v>
      </c>
      <c r="E16" s="1"/>
    </row>
    <row r="17" spans="1:7" ht="15.75" x14ac:dyDescent="0.25">
      <c r="A17" s="743" t="s">
        <v>45</v>
      </c>
      <c r="B17" s="768">
        <v>294.58999999999997</v>
      </c>
      <c r="C17" s="768">
        <v>294.58999999999997</v>
      </c>
      <c r="D17" s="741">
        <f>(C17-B17)/B17</f>
        <v>0</v>
      </c>
      <c r="E17" s="187"/>
    </row>
    <row r="18" spans="1:7" ht="15.75" x14ac:dyDescent="0.25">
      <c r="A18" s="744" t="s">
        <v>46</v>
      </c>
      <c r="B18" s="788">
        <v>4418.8100000000004</v>
      </c>
      <c r="C18" s="788">
        <v>4418.8100000000004</v>
      </c>
      <c r="D18" s="741">
        <f>(C18-B18)/B18</f>
        <v>0</v>
      </c>
      <c r="E18" s="1"/>
    </row>
    <row r="19" spans="1:7" ht="15.75" x14ac:dyDescent="0.25">
      <c r="A19" s="743" t="s">
        <v>47</v>
      </c>
      <c r="B19" s="768">
        <v>294.58999999999997</v>
      </c>
      <c r="C19" s="768">
        <v>294.58999999999997</v>
      </c>
      <c r="D19" s="741">
        <f>(C19-B19)/B19</f>
        <v>0</v>
      </c>
      <c r="E19" s="1"/>
    </row>
    <row r="20" spans="1:7" ht="31.5" x14ac:dyDescent="0.25">
      <c r="A20" s="746" t="s">
        <v>1211</v>
      </c>
      <c r="B20" s="768">
        <v>294.58999999999997</v>
      </c>
      <c r="C20" s="768">
        <v>294.58999999999997</v>
      </c>
      <c r="D20" s="741">
        <f t="shared" ref="D20:D26" si="1">(C20-B20)/B20</f>
        <v>0</v>
      </c>
      <c r="E20" s="1"/>
    </row>
    <row r="21" spans="1:7" ht="15.75" x14ac:dyDescent="0.25">
      <c r="A21" s="515" t="s">
        <v>1080</v>
      </c>
      <c r="B21" s="788">
        <v>4418.8100000000004</v>
      </c>
      <c r="C21" s="524">
        <v>4418.8100000000004</v>
      </c>
      <c r="D21" s="741">
        <f t="shared" si="1"/>
        <v>0</v>
      </c>
      <c r="E21" s="1"/>
    </row>
    <row r="22" spans="1:7" ht="15.75" x14ac:dyDescent="0.25">
      <c r="A22" s="517" t="s">
        <v>1081</v>
      </c>
      <c r="B22" s="768">
        <v>294.58999999999997</v>
      </c>
      <c r="C22" s="768">
        <v>294.58999999999997</v>
      </c>
      <c r="D22" s="741">
        <f t="shared" si="1"/>
        <v>0</v>
      </c>
      <c r="E22" s="1"/>
    </row>
    <row r="23" spans="1:7" ht="15.75" x14ac:dyDescent="0.25">
      <c r="A23" s="517" t="s">
        <v>1212</v>
      </c>
      <c r="B23" s="522">
        <v>513.19000000000005</v>
      </c>
      <c r="C23" s="522">
        <v>533.71</v>
      </c>
      <c r="D23" s="741">
        <f t="shared" si="1"/>
        <v>3.9985190670122135E-2</v>
      </c>
      <c r="E23" s="1"/>
    </row>
    <row r="24" spans="1:7" ht="15.75" x14ac:dyDescent="0.25">
      <c r="A24" s="517" t="s">
        <v>1071</v>
      </c>
      <c r="B24" s="522">
        <v>294.58999999999997</v>
      </c>
      <c r="C24" s="522">
        <v>294.58999999999997</v>
      </c>
      <c r="D24" s="520">
        <f t="shared" si="1"/>
        <v>0</v>
      </c>
      <c r="E24" s="1"/>
    </row>
    <row r="25" spans="1:7" ht="15.75" x14ac:dyDescent="0.25">
      <c r="A25" s="687" t="s">
        <v>1082</v>
      </c>
      <c r="B25" s="768">
        <v>513.19000000000005</v>
      </c>
      <c r="C25" s="768">
        <v>533.71</v>
      </c>
      <c r="D25" s="741">
        <f t="shared" si="1"/>
        <v>3.9985190670122135E-2</v>
      </c>
      <c r="E25" s="1"/>
    </row>
    <row r="26" spans="1:7" ht="31.5" x14ac:dyDescent="0.25">
      <c r="A26" s="789" t="s">
        <v>905</v>
      </c>
      <c r="B26" s="769">
        <v>717.37</v>
      </c>
      <c r="C26" s="769">
        <v>746.07</v>
      </c>
      <c r="D26" s="755">
        <f t="shared" si="1"/>
        <v>4.0007248700112977E-2</v>
      </c>
      <c r="E26" s="1"/>
    </row>
    <row r="27" spans="1:7" ht="15.75" x14ac:dyDescent="0.25">
      <c r="A27" s="1"/>
      <c r="B27" s="1"/>
      <c r="C27" s="1"/>
      <c r="D27" s="1"/>
      <c r="E27" s="1"/>
    </row>
    <row r="28" spans="1:7" ht="15.75" x14ac:dyDescent="0.25">
      <c r="A28" s="45"/>
      <c r="B28" s="735" t="s">
        <v>57</v>
      </c>
      <c r="C28" s="895" t="s">
        <v>58</v>
      </c>
      <c r="D28" s="895"/>
      <c r="E28" s="1"/>
    </row>
    <row r="29" spans="1:7" ht="78.75" customHeight="1" x14ac:dyDescent="0.25">
      <c r="A29" s="731" t="s">
        <v>1072</v>
      </c>
      <c r="B29" s="512" t="s">
        <v>60</v>
      </c>
      <c r="C29" s="512" t="s">
        <v>60</v>
      </c>
      <c r="D29" s="512" t="s">
        <v>61</v>
      </c>
      <c r="E29" s="1"/>
    </row>
    <row r="30" spans="1:7" ht="31.5" x14ac:dyDescent="0.25">
      <c r="A30" s="133" t="s">
        <v>250</v>
      </c>
      <c r="B30" s="736">
        <v>369.59</v>
      </c>
      <c r="C30" s="708">
        <v>369.59</v>
      </c>
      <c r="D30" s="741">
        <f t="shared" ref="D30:D58" si="2">(C30-B30)/B30</f>
        <v>0</v>
      </c>
      <c r="E30" s="239"/>
      <c r="G30" s="466" t="s">
        <v>1213</v>
      </c>
    </row>
    <row r="31" spans="1:7" ht="15.75" x14ac:dyDescent="0.2">
      <c r="A31" s="570" t="s">
        <v>251</v>
      </c>
      <c r="B31" s="736">
        <v>309.58999999999997</v>
      </c>
      <c r="C31" s="708">
        <v>309.58999999999997</v>
      </c>
      <c r="D31" s="741">
        <f t="shared" si="2"/>
        <v>0</v>
      </c>
      <c r="E31" s="239"/>
    </row>
    <row r="32" spans="1:7" ht="15.75" x14ac:dyDescent="0.2">
      <c r="A32" s="570" t="s">
        <v>252</v>
      </c>
      <c r="B32" s="736">
        <v>299.77</v>
      </c>
      <c r="C32" s="708">
        <v>299.77</v>
      </c>
      <c r="D32" s="741">
        <f t="shared" si="2"/>
        <v>0</v>
      </c>
      <c r="E32" s="239"/>
    </row>
    <row r="33" spans="1:7" ht="15.75" x14ac:dyDescent="0.2">
      <c r="A33" s="570" t="s">
        <v>253</v>
      </c>
      <c r="B33" s="736">
        <v>308.04999999999995</v>
      </c>
      <c r="C33" s="708">
        <v>308.04999999999995</v>
      </c>
      <c r="D33" s="741">
        <f t="shared" si="2"/>
        <v>0</v>
      </c>
      <c r="E33" s="239"/>
    </row>
    <row r="34" spans="1:7" ht="31.5" x14ac:dyDescent="0.2">
      <c r="A34" s="570" t="s">
        <v>254</v>
      </c>
      <c r="B34" s="736">
        <v>309.58999999999997</v>
      </c>
      <c r="C34" s="708">
        <v>309.58999999999997</v>
      </c>
      <c r="D34" s="741">
        <f t="shared" si="2"/>
        <v>0</v>
      </c>
      <c r="E34" s="239"/>
    </row>
    <row r="35" spans="1:7" ht="15.75" x14ac:dyDescent="0.2">
      <c r="A35" s="570" t="s">
        <v>1214</v>
      </c>
      <c r="B35" s="736">
        <v>319.58999999999997</v>
      </c>
      <c r="C35" s="708">
        <v>319.58999999999997</v>
      </c>
      <c r="D35" s="741">
        <f t="shared" si="2"/>
        <v>0</v>
      </c>
      <c r="E35" s="239"/>
    </row>
    <row r="36" spans="1:7" ht="31.5" x14ac:dyDescent="0.2">
      <c r="A36" s="570" t="s">
        <v>256</v>
      </c>
      <c r="B36" s="736">
        <v>319.58999999999997</v>
      </c>
      <c r="C36" s="708">
        <v>319.58999999999997</v>
      </c>
      <c r="D36" s="741">
        <f t="shared" si="2"/>
        <v>0</v>
      </c>
      <c r="E36" s="239"/>
    </row>
    <row r="37" spans="1:7" ht="31.5" x14ac:dyDescent="0.2">
      <c r="A37" s="570" t="s">
        <v>257</v>
      </c>
      <c r="B37" s="736">
        <v>310.11999999999995</v>
      </c>
      <c r="C37" s="736">
        <v>310.11999999999995</v>
      </c>
      <c r="D37" s="755">
        <f t="shared" si="2"/>
        <v>0</v>
      </c>
      <c r="E37" s="239"/>
    </row>
    <row r="38" spans="1:7" ht="31.5" x14ac:dyDescent="0.2">
      <c r="A38" s="570" t="s">
        <v>258</v>
      </c>
      <c r="B38" s="736">
        <v>300.58999999999997</v>
      </c>
      <c r="C38" s="736">
        <v>300.58999999999997</v>
      </c>
      <c r="D38" s="741">
        <f t="shared" si="2"/>
        <v>0</v>
      </c>
      <c r="E38" s="239"/>
    </row>
    <row r="39" spans="1:7" ht="31.5" x14ac:dyDescent="0.2">
      <c r="A39" s="570" t="s">
        <v>1215</v>
      </c>
      <c r="B39" s="736">
        <v>298.58999999999997</v>
      </c>
      <c r="C39" s="708">
        <v>300.58999999999997</v>
      </c>
      <c r="D39" s="741">
        <f t="shared" si="2"/>
        <v>6.6981479620884833E-3</v>
      </c>
      <c r="E39" s="239"/>
      <c r="G39" t="s">
        <v>1216</v>
      </c>
    </row>
    <row r="40" spans="1:7" ht="31.5" x14ac:dyDescent="0.2">
      <c r="A40" s="570" t="s">
        <v>260</v>
      </c>
      <c r="B40" s="736">
        <v>300.58999999999997</v>
      </c>
      <c r="C40" s="708">
        <v>304.58999999999997</v>
      </c>
      <c r="D40" s="741">
        <f t="shared" si="2"/>
        <v>1.3307162580258826E-2</v>
      </c>
      <c r="E40" s="239"/>
      <c r="G40" t="s">
        <v>1216</v>
      </c>
    </row>
    <row r="41" spans="1:7" ht="15.75" x14ac:dyDescent="0.2">
      <c r="A41" s="570" t="s">
        <v>261</v>
      </c>
      <c r="B41" s="736">
        <v>310.11999999999995</v>
      </c>
      <c r="C41" s="736">
        <v>310.11999999999995</v>
      </c>
      <c r="D41" s="741">
        <f t="shared" si="2"/>
        <v>0</v>
      </c>
      <c r="E41" s="239"/>
    </row>
    <row r="42" spans="1:7" ht="15.75" x14ac:dyDescent="0.2">
      <c r="A42" s="570" t="s">
        <v>1217</v>
      </c>
      <c r="B42" s="736">
        <v>322.58999999999997</v>
      </c>
      <c r="C42" s="736">
        <v>322.58999999999997</v>
      </c>
      <c r="D42" s="741">
        <f t="shared" si="2"/>
        <v>0</v>
      </c>
      <c r="E42" s="239"/>
    </row>
    <row r="43" spans="1:7" ht="15.75" x14ac:dyDescent="0.2">
      <c r="A43" s="570" t="s">
        <v>263</v>
      </c>
      <c r="B43" s="736">
        <v>324.58999999999997</v>
      </c>
      <c r="C43" s="736">
        <v>324.58999999999997</v>
      </c>
      <c r="D43" s="741">
        <f t="shared" si="2"/>
        <v>0</v>
      </c>
      <c r="E43" s="239"/>
    </row>
    <row r="44" spans="1:7" ht="15.75" x14ac:dyDescent="0.2">
      <c r="A44" s="570" t="s">
        <v>264</v>
      </c>
      <c r="B44" s="736">
        <v>319.58999999999997</v>
      </c>
      <c r="C44" s="736">
        <v>319.58999999999997</v>
      </c>
      <c r="D44" s="755">
        <f t="shared" si="2"/>
        <v>0</v>
      </c>
      <c r="E44" s="239"/>
    </row>
    <row r="45" spans="1:7" ht="15.75" x14ac:dyDescent="0.2">
      <c r="A45" s="570" t="s">
        <v>265</v>
      </c>
      <c r="B45" s="736">
        <v>300.58999999999997</v>
      </c>
      <c r="C45" s="736">
        <v>300.58999999999997</v>
      </c>
      <c r="D45" s="755">
        <f t="shared" si="2"/>
        <v>0</v>
      </c>
      <c r="E45" s="239"/>
    </row>
    <row r="46" spans="1:7" ht="15.75" x14ac:dyDescent="0.2">
      <c r="A46" s="570" t="s">
        <v>266</v>
      </c>
      <c r="B46" s="736">
        <v>299.58999999999997</v>
      </c>
      <c r="C46" s="736">
        <v>299.58999999999997</v>
      </c>
      <c r="D46" s="755">
        <f t="shared" si="2"/>
        <v>0</v>
      </c>
      <c r="E46" s="239"/>
    </row>
    <row r="47" spans="1:7" ht="15.75" x14ac:dyDescent="0.2">
      <c r="A47" s="570" t="s">
        <v>267</v>
      </c>
      <c r="B47" s="736">
        <v>359.59</v>
      </c>
      <c r="C47" s="736">
        <v>359.59</v>
      </c>
      <c r="D47" s="755">
        <f t="shared" si="2"/>
        <v>0</v>
      </c>
      <c r="E47" s="239"/>
    </row>
    <row r="48" spans="1:7" ht="31.5" x14ac:dyDescent="0.2">
      <c r="A48" s="570" t="s">
        <v>268</v>
      </c>
      <c r="B48" s="736">
        <v>300.58999999999997</v>
      </c>
      <c r="C48" s="736">
        <v>300.58999999999997</v>
      </c>
      <c r="D48" s="755">
        <f t="shared" si="2"/>
        <v>0</v>
      </c>
      <c r="E48" s="239"/>
    </row>
    <row r="49" spans="1:5" ht="31.5" x14ac:dyDescent="0.2">
      <c r="A49" s="570" t="s">
        <v>269</v>
      </c>
      <c r="B49" s="736">
        <v>299.58999999999997</v>
      </c>
      <c r="C49" s="736">
        <v>299.58999999999997</v>
      </c>
      <c r="D49" s="755">
        <f t="shared" si="2"/>
        <v>0</v>
      </c>
      <c r="E49" s="239"/>
    </row>
    <row r="50" spans="1:5" ht="15.75" x14ac:dyDescent="0.2">
      <c r="A50" s="570" t="s">
        <v>270</v>
      </c>
      <c r="B50" s="736">
        <v>324.58999999999997</v>
      </c>
      <c r="C50" s="736">
        <v>324.58999999999997</v>
      </c>
      <c r="D50" s="755">
        <f t="shared" si="2"/>
        <v>0</v>
      </c>
      <c r="E50" s="239"/>
    </row>
    <row r="51" spans="1:5" ht="15.75" x14ac:dyDescent="0.2">
      <c r="A51" s="570" t="s">
        <v>271</v>
      </c>
      <c r="B51" s="736">
        <v>299.58999999999997</v>
      </c>
      <c r="C51" s="736">
        <v>299.58999999999997</v>
      </c>
      <c r="D51" s="755">
        <f t="shared" si="2"/>
        <v>0</v>
      </c>
      <c r="E51" s="239"/>
    </row>
    <row r="52" spans="1:5" ht="15.75" x14ac:dyDescent="0.2">
      <c r="A52" s="570" t="s">
        <v>272</v>
      </c>
      <c r="B52" s="736">
        <v>309.58999999999997</v>
      </c>
      <c r="C52" s="736">
        <v>309.58999999999997</v>
      </c>
      <c r="D52" s="755">
        <f t="shared" si="2"/>
        <v>0</v>
      </c>
      <c r="E52" s="239"/>
    </row>
    <row r="53" spans="1:5" ht="15.75" x14ac:dyDescent="0.2">
      <c r="A53" s="570" t="s">
        <v>273</v>
      </c>
      <c r="B53" s="736">
        <v>308.04999999999995</v>
      </c>
      <c r="C53" s="736">
        <v>308.04999999999995</v>
      </c>
      <c r="D53" s="755">
        <f t="shared" si="2"/>
        <v>0</v>
      </c>
      <c r="E53" s="239"/>
    </row>
    <row r="54" spans="1:5" ht="15.75" x14ac:dyDescent="0.2">
      <c r="A54" s="570" t="s">
        <v>274</v>
      </c>
      <c r="B54" s="736">
        <v>299.77</v>
      </c>
      <c r="C54" s="736">
        <v>299.77</v>
      </c>
      <c r="D54" s="755">
        <f t="shared" si="2"/>
        <v>0</v>
      </c>
      <c r="E54" s="239"/>
    </row>
    <row r="55" spans="1:5" ht="31.5" x14ac:dyDescent="0.2">
      <c r="A55" s="570" t="s">
        <v>275</v>
      </c>
      <c r="B55" s="736">
        <v>300.58999999999997</v>
      </c>
      <c r="C55" s="708">
        <v>300.58999999999997</v>
      </c>
      <c r="D55" s="741">
        <f t="shared" si="2"/>
        <v>0</v>
      </c>
      <c r="E55" s="239"/>
    </row>
    <row r="56" spans="1:5" ht="15.75" x14ac:dyDescent="0.2">
      <c r="A56" s="570" t="s">
        <v>276</v>
      </c>
      <c r="B56" s="736">
        <v>334.59</v>
      </c>
      <c r="C56" s="708">
        <v>334.59</v>
      </c>
      <c r="D56" s="741">
        <f t="shared" si="2"/>
        <v>0</v>
      </c>
      <c r="E56" s="239"/>
    </row>
    <row r="57" spans="1:5" ht="15.75" x14ac:dyDescent="0.2">
      <c r="A57" s="540" t="s">
        <v>277</v>
      </c>
      <c r="B57" s="736">
        <v>309.58999999999997</v>
      </c>
      <c r="C57" s="708">
        <v>309.58999999999997</v>
      </c>
      <c r="D57" s="741">
        <f t="shared" si="2"/>
        <v>0</v>
      </c>
      <c r="E57" s="239"/>
    </row>
    <row r="58" spans="1:5" ht="15.75" x14ac:dyDescent="0.2">
      <c r="A58" s="580" t="s">
        <v>278</v>
      </c>
      <c r="B58" s="736">
        <v>314.58999999999997</v>
      </c>
      <c r="C58" s="708">
        <v>314.58999999999997</v>
      </c>
      <c r="D58" s="741">
        <f t="shared" si="2"/>
        <v>0</v>
      </c>
      <c r="E58" s="239"/>
    </row>
    <row r="60" spans="1:5" ht="15.75" x14ac:dyDescent="0.25">
      <c r="A60" s="45"/>
      <c r="B60" s="790" t="str">
        <f>B28</f>
        <v>FY2024</v>
      </c>
      <c r="C60" s="900" t="str">
        <f>C28</f>
        <v>FY2025</v>
      </c>
      <c r="D60" s="900"/>
    </row>
    <row r="61" spans="1:5" ht="78.75" x14ac:dyDescent="0.25">
      <c r="A61" s="511" t="s">
        <v>1073</v>
      </c>
      <c r="B61" s="512" t="s">
        <v>60</v>
      </c>
      <c r="C61" s="732" t="s">
        <v>60</v>
      </c>
      <c r="D61" s="512" t="s">
        <v>61</v>
      </c>
    </row>
    <row r="62" spans="1:5" ht="15.75" x14ac:dyDescent="0.2">
      <c r="A62" s="570" t="s">
        <v>585</v>
      </c>
      <c r="B62" s="736">
        <v>300.58999999999997</v>
      </c>
      <c r="C62" s="708">
        <v>300.58999999999997</v>
      </c>
      <c r="D62" s="741">
        <f t="shared" ref="D62:D91" si="3">(C62-B62)/B62</f>
        <v>0</v>
      </c>
      <c r="E62" s="239"/>
    </row>
    <row r="63" spans="1:5" ht="15.75" x14ac:dyDescent="0.2">
      <c r="A63" s="581" t="s">
        <v>586</v>
      </c>
      <c r="B63" s="736">
        <v>304.58999999999997</v>
      </c>
      <c r="C63" s="708">
        <v>304.58999999999997</v>
      </c>
      <c r="D63" s="741">
        <f t="shared" si="3"/>
        <v>0</v>
      </c>
      <c r="E63" s="239"/>
    </row>
    <row r="64" spans="1:5" ht="15.75" x14ac:dyDescent="0.2">
      <c r="A64" s="581" t="s">
        <v>587</v>
      </c>
      <c r="B64" s="736">
        <v>329.59</v>
      </c>
      <c r="C64" s="708">
        <v>329.59</v>
      </c>
      <c r="D64" s="741">
        <f t="shared" si="3"/>
        <v>0</v>
      </c>
      <c r="E64" s="239"/>
    </row>
    <row r="65" spans="1:5" ht="15.75" x14ac:dyDescent="0.2">
      <c r="A65" s="581" t="s">
        <v>588</v>
      </c>
      <c r="B65" s="736">
        <v>314.58999999999997</v>
      </c>
      <c r="C65" s="708">
        <v>314.58999999999997</v>
      </c>
      <c r="D65" s="741">
        <f t="shared" si="3"/>
        <v>0</v>
      </c>
      <c r="E65" s="239"/>
    </row>
    <row r="66" spans="1:5" ht="31.5" x14ac:dyDescent="0.2">
      <c r="A66" s="582" t="s">
        <v>589</v>
      </c>
      <c r="B66" s="736">
        <v>324.58999999999997</v>
      </c>
      <c r="C66" s="708">
        <v>324.58999999999997</v>
      </c>
      <c r="D66" s="741">
        <f t="shared" si="3"/>
        <v>0</v>
      </c>
      <c r="E66" s="239"/>
    </row>
    <row r="67" spans="1:5" ht="15.75" x14ac:dyDescent="0.2">
      <c r="A67" s="581" t="s">
        <v>590</v>
      </c>
      <c r="B67" s="736">
        <v>304.58999999999997</v>
      </c>
      <c r="C67" s="708">
        <v>304.58999999999997</v>
      </c>
      <c r="D67" s="741">
        <f t="shared" si="3"/>
        <v>0</v>
      </c>
      <c r="E67" s="239"/>
    </row>
    <row r="68" spans="1:5" ht="15.75" x14ac:dyDescent="0.2">
      <c r="A68" s="581" t="s">
        <v>591</v>
      </c>
      <c r="B68" s="736">
        <v>310.12</v>
      </c>
      <c r="C68" s="708">
        <v>310.12</v>
      </c>
      <c r="D68" s="741">
        <f t="shared" si="3"/>
        <v>0</v>
      </c>
      <c r="E68" s="239"/>
    </row>
    <row r="69" spans="1:5" ht="15.75" x14ac:dyDescent="0.2">
      <c r="A69" s="570" t="s">
        <v>592</v>
      </c>
      <c r="B69" s="736">
        <v>314.58999999999997</v>
      </c>
      <c r="C69" s="708">
        <v>314.58999999999997</v>
      </c>
      <c r="D69" s="741">
        <f t="shared" si="3"/>
        <v>0</v>
      </c>
      <c r="E69" s="239"/>
    </row>
    <row r="70" spans="1:5" ht="15.75" x14ac:dyDescent="0.2">
      <c r="A70" s="570" t="s">
        <v>593</v>
      </c>
      <c r="B70" s="736">
        <v>324.58999999999997</v>
      </c>
      <c r="C70" s="708">
        <v>324.58999999999997</v>
      </c>
      <c r="D70" s="741">
        <f t="shared" si="3"/>
        <v>0</v>
      </c>
      <c r="E70" s="239"/>
    </row>
    <row r="71" spans="1:5" ht="15.75" x14ac:dyDescent="0.2">
      <c r="A71" s="570" t="s">
        <v>594</v>
      </c>
      <c r="B71" s="736">
        <v>394.59</v>
      </c>
      <c r="C71" s="708">
        <v>394.59</v>
      </c>
      <c r="D71" s="741">
        <f t="shared" si="3"/>
        <v>0</v>
      </c>
      <c r="E71" s="239"/>
    </row>
    <row r="72" spans="1:5" ht="15.75" x14ac:dyDescent="0.2">
      <c r="A72" s="570" t="s">
        <v>595</v>
      </c>
      <c r="B72" s="736">
        <v>394.59</v>
      </c>
      <c r="C72" s="708">
        <v>394.59</v>
      </c>
      <c r="D72" s="741">
        <f t="shared" si="3"/>
        <v>0</v>
      </c>
      <c r="E72" s="239"/>
    </row>
    <row r="73" spans="1:5" ht="15.75" x14ac:dyDescent="0.2">
      <c r="A73" s="570" t="s">
        <v>596</v>
      </c>
      <c r="B73" s="736">
        <v>299.58999999999997</v>
      </c>
      <c r="C73" s="708">
        <v>299.58999999999997</v>
      </c>
      <c r="D73" s="741">
        <f t="shared" si="3"/>
        <v>0</v>
      </c>
      <c r="E73" s="239"/>
    </row>
    <row r="74" spans="1:5" ht="15.75" x14ac:dyDescent="0.2">
      <c r="A74" s="570" t="s">
        <v>597</v>
      </c>
      <c r="B74" s="736">
        <v>319.58999999999997</v>
      </c>
      <c r="C74" s="708">
        <v>319.58999999999997</v>
      </c>
      <c r="D74" s="741">
        <f t="shared" si="3"/>
        <v>0</v>
      </c>
      <c r="E74" s="239"/>
    </row>
    <row r="75" spans="1:5" ht="15.75" x14ac:dyDescent="0.2">
      <c r="A75" s="570" t="s">
        <v>598</v>
      </c>
      <c r="B75" s="736">
        <v>299.58999999999997</v>
      </c>
      <c r="C75" s="708">
        <v>299.58999999999997</v>
      </c>
      <c r="D75" s="741">
        <f t="shared" si="3"/>
        <v>0</v>
      </c>
      <c r="E75" s="239"/>
    </row>
    <row r="76" spans="1:5" ht="15.75" x14ac:dyDescent="0.2">
      <c r="A76" s="570" t="s">
        <v>599</v>
      </c>
      <c r="B76" s="736">
        <v>300.58999999999997</v>
      </c>
      <c r="C76" s="708">
        <v>300.58999999999997</v>
      </c>
      <c r="D76" s="741">
        <f t="shared" si="3"/>
        <v>0</v>
      </c>
      <c r="E76" s="239"/>
    </row>
    <row r="77" spans="1:5" ht="15.75" x14ac:dyDescent="0.2">
      <c r="A77" s="570" t="s">
        <v>600</v>
      </c>
      <c r="B77" s="736">
        <v>300.58999999999997</v>
      </c>
      <c r="C77" s="708">
        <v>300.58999999999997</v>
      </c>
      <c r="D77" s="741">
        <f t="shared" si="3"/>
        <v>0</v>
      </c>
      <c r="E77" s="239"/>
    </row>
    <row r="78" spans="1:5" ht="15.75" x14ac:dyDescent="0.2">
      <c r="A78" s="570" t="s">
        <v>601</v>
      </c>
      <c r="B78" s="736">
        <v>304.58999999999997</v>
      </c>
      <c r="C78" s="708">
        <v>304.58999999999997</v>
      </c>
      <c r="D78" s="741">
        <f t="shared" si="3"/>
        <v>0</v>
      </c>
      <c r="E78" s="239"/>
    </row>
    <row r="79" spans="1:5" ht="15.75" x14ac:dyDescent="0.2">
      <c r="A79" s="570" t="s">
        <v>602</v>
      </c>
      <c r="B79" s="736">
        <v>304.58999999999997</v>
      </c>
      <c r="C79" s="708">
        <v>304.58999999999997</v>
      </c>
      <c r="D79" s="741">
        <f t="shared" si="3"/>
        <v>0</v>
      </c>
      <c r="E79" s="239"/>
    </row>
    <row r="80" spans="1:5" ht="15.75" x14ac:dyDescent="0.2">
      <c r="A80" s="570" t="s">
        <v>603</v>
      </c>
      <c r="B80" s="736">
        <v>301.58999999999997</v>
      </c>
      <c r="C80" s="708">
        <v>301.58999999999997</v>
      </c>
      <c r="D80" s="741">
        <f t="shared" si="3"/>
        <v>0</v>
      </c>
      <c r="E80" s="239"/>
    </row>
    <row r="81" spans="1:5" ht="47.25" x14ac:dyDescent="0.2">
      <c r="A81" s="570" t="s">
        <v>1218</v>
      </c>
      <c r="B81" s="736">
        <v>300.58999999999997</v>
      </c>
      <c r="C81" s="708">
        <v>300.58999999999997</v>
      </c>
      <c r="D81" s="741">
        <f t="shared" si="3"/>
        <v>0</v>
      </c>
      <c r="E81" s="239"/>
    </row>
    <row r="82" spans="1:5" ht="31.5" x14ac:dyDescent="0.2">
      <c r="A82" s="570" t="s">
        <v>605</v>
      </c>
      <c r="B82" s="736">
        <v>302.58999999999997</v>
      </c>
      <c r="C82" s="708">
        <v>302.58999999999997</v>
      </c>
      <c r="D82" s="741">
        <f t="shared" si="3"/>
        <v>0</v>
      </c>
      <c r="E82" s="239"/>
    </row>
    <row r="83" spans="1:5" ht="15.75" x14ac:dyDescent="0.2">
      <c r="A83" s="570" t="s">
        <v>606</v>
      </c>
      <c r="B83" s="736">
        <v>304.58999999999997</v>
      </c>
      <c r="C83" s="708">
        <v>304.58999999999997</v>
      </c>
      <c r="D83" s="741">
        <f t="shared" si="3"/>
        <v>0</v>
      </c>
      <c r="E83" s="239"/>
    </row>
    <row r="84" spans="1:5" ht="15.75" x14ac:dyDescent="0.2">
      <c r="A84" s="570" t="s">
        <v>607</v>
      </c>
      <c r="B84" s="736">
        <v>304.58999999999997</v>
      </c>
      <c r="C84" s="708">
        <v>304.58999999999997</v>
      </c>
      <c r="D84" s="741">
        <f t="shared" si="3"/>
        <v>0</v>
      </c>
      <c r="E84" s="239"/>
    </row>
    <row r="85" spans="1:5" ht="15.75" x14ac:dyDescent="0.2">
      <c r="A85" s="570" t="s">
        <v>608</v>
      </c>
      <c r="B85" s="736">
        <v>309.58999999999997</v>
      </c>
      <c r="C85" s="708">
        <v>309.58999999999997</v>
      </c>
      <c r="D85" s="741">
        <f t="shared" si="3"/>
        <v>0</v>
      </c>
      <c r="E85" s="239"/>
    </row>
    <row r="86" spans="1:5" ht="15.75" x14ac:dyDescent="0.2">
      <c r="A86" s="570" t="s">
        <v>609</v>
      </c>
      <c r="B86" s="736">
        <v>309.58999999999997</v>
      </c>
      <c r="C86" s="708">
        <v>309.58999999999997</v>
      </c>
      <c r="D86" s="741">
        <f t="shared" si="3"/>
        <v>0</v>
      </c>
      <c r="E86" s="239"/>
    </row>
    <row r="87" spans="1:5" ht="15.75" x14ac:dyDescent="0.2">
      <c r="A87" s="570" t="s">
        <v>610</v>
      </c>
      <c r="B87" s="736">
        <v>299.58999999999997</v>
      </c>
      <c r="C87" s="708">
        <v>299.58999999999997</v>
      </c>
      <c r="D87" s="741">
        <f t="shared" si="3"/>
        <v>0</v>
      </c>
      <c r="E87" s="239"/>
    </row>
    <row r="88" spans="1:5" ht="15.75" x14ac:dyDescent="0.2">
      <c r="A88" s="570" t="s">
        <v>611</v>
      </c>
      <c r="B88" s="736">
        <v>324.58999999999997</v>
      </c>
      <c r="C88" s="708">
        <v>324.58999999999997</v>
      </c>
      <c r="D88" s="741">
        <f t="shared" si="3"/>
        <v>0</v>
      </c>
      <c r="E88" s="239"/>
    </row>
    <row r="89" spans="1:5" ht="15.75" x14ac:dyDescent="0.2">
      <c r="A89" s="570" t="s">
        <v>612</v>
      </c>
      <c r="B89" s="736">
        <v>297.58999999999997</v>
      </c>
      <c r="C89" s="708">
        <v>297.58999999999997</v>
      </c>
      <c r="D89" s="741">
        <f t="shared" si="3"/>
        <v>0</v>
      </c>
      <c r="E89" s="239"/>
    </row>
    <row r="90" spans="1:5" ht="15.75" x14ac:dyDescent="0.2">
      <c r="A90" s="570" t="s">
        <v>613</v>
      </c>
      <c r="B90" s="736">
        <v>304.58999999999997</v>
      </c>
      <c r="C90" s="708">
        <v>304.58999999999997</v>
      </c>
      <c r="D90" s="741">
        <f t="shared" si="3"/>
        <v>0</v>
      </c>
      <c r="E90" s="239"/>
    </row>
    <row r="91" spans="1:5" ht="15.75" x14ac:dyDescent="0.2">
      <c r="A91" s="580" t="s">
        <v>614</v>
      </c>
      <c r="B91" s="736">
        <v>308.58999999999997</v>
      </c>
      <c r="C91" s="736">
        <v>308.58999999999997</v>
      </c>
      <c r="D91" s="741">
        <f t="shared" si="3"/>
        <v>0</v>
      </c>
      <c r="E91" s="239"/>
    </row>
    <row r="93" spans="1:5" ht="15.75" x14ac:dyDescent="0.25">
      <c r="A93" s="45"/>
      <c r="B93" s="790" t="str">
        <f>B28</f>
        <v>FY2024</v>
      </c>
      <c r="C93" s="900" t="str">
        <f>C28</f>
        <v>FY2025</v>
      </c>
      <c r="D93" s="900"/>
    </row>
    <row r="94" spans="1:5" ht="78.75" x14ac:dyDescent="0.25">
      <c r="A94" s="511" t="s">
        <v>1219</v>
      </c>
      <c r="B94" s="512" t="s">
        <v>60</v>
      </c>
      <c r="C94" s="732" t="s">
        <v>60</v>
      </c>
      <c r="D94" s="512" t="s">
        <v>61</v>
      </c>
    </row>
    <row r="95" spans="1:5" ht="15.75" x14ac:dyDescent="0.2">
      <c r="A95" s="504" t="s">
        <v>965</v>
      </c>
      <c r="B95" s="791">
        <v>717.37</v>
      </c>
      <c r="C95" s="791">
        <v>746.07</v>
      </c>
      <c r="D95" s="741">
        <f t="shared" ref="D95:D109" si="4">(C95-B95)/B95</f>
        <v>4.0007248700112977E-2</v>
      </c>
    </row>
    <row r="96" spans="1:5" ht="15.75" x14ac:dyDescent="0.2">
      <c r="A96" s="504" t="s">
        <v>966</v>
      </c>
      <c r="B96" s="792">
        <v>514.79999999999995</v>
      </c>
      <c r="C96" s="791">
        <v>533.71</v>
      </c>
      <c r="D96" s="755">
        <f t="shared" si="4"/>
        <v>3.6732711732711892E-2</v>
      </c>
    </row>
    <row r="97" spans="1:4" ht="15.75" x14ac:dyDescent="0.2">
      <c r="A97" s="504" t="s">
        <v>967</v>
      </c>
      <c r="B97" s="791">
        <v>728.35</v>
      </c>
      <c r="C97" s="791">
        <v>742.92</v>
      </c>
      <c r="D97" s="741">
        <f t="shared" si="4"/>
        <v>2.0004118898880943E-2</v>
      </c>
    </row>
    <row r="98" spans="1:4" ht="31.5" x14ac:dyDescent="0.2">
      <c r="A98" s="504" t="s">
        <v>968</v>
      </c>
      <c r="B98" s="791">
        <v>728.35</v>
      </c>
      <c r="C98" s="791">
        <v>742.92</v>
      </c>
      <c r="D98" s="741">
        <f t="shared" si="4"/>
        <v>2.0004118898880943E-2</v>
      </c>
    </row>
    <row r="99" spans="1:4" ht="31.5" x14ac:dyDescent="0.2">
      <c r="A99" s="504" t="s">
        <v>969</v>
      </c>
      <c r="B99" s="525">
        <v>535.6</v>
      </c>
      <c r="C99" s="525">
        <v>546.30999999999995</v>
      </c>
      <c r="D99" s="520">
        <f t="shared" si="4"/>
        <v>1.9996265870052134E-2</v>
      </c>
    </row>
    <row r="100" spans="1:4" ht="31.5" x14ac:dyDescent="0.2">
      <c r="A100" s="504" t="s">
        <v>970</v>
      </c>
      <c r="B100" s="242">
        <v>573.41</v>
      </c>
      <c r="C100" s="242">
        <v>596.35</v>
      </c>
      <c r="D100" s="520">
        <f t="shared" si="4"/>
        <v>4.0006278230236753E-2</v>
      </c>
    </row>
    <row r="101" spans="1:4" ht="15.75" x14ac:dyDescent="0.2">
      <c r="A101" s="504" t="s">
        <v>971</v>
      </c>
      <c r="B101" s="249">
        <v>514.79999999999995</v>
      </c>
      <c r="C101" s="242">
        <v>533.71</v>
      </c>
      <c r="D101" s="526">
        <f t="shared" si="4"/>
        <v>3.6732711732711892E-2</v>
      </c>
    </row>
    <row r="102" spans="1:4" ht="15.75" x14ac:dyDescent="0.2">
      <c r="A102" s="504" t="s">
        <v>972</v>
      </c>
      <c r="B102" s="242">
        <v>572</v>
      </c>
      <c r="C102" s="242">
        <v>594.88</v>
      </c>
      <c r="D102" s="520">
        <f t="shared" si="4"/>
        <v>3.9999999999999994E-2</v>
      </c>
    </row>
    <row r="103" spans="1:4" ht="31.5" x14ac:dyDescent="0.2">
      <c r="A103" s="504" t="s">
        <v>973</v>
      </c>
      <c r="B103" s="242">
        <v>535.6</v>
      </c>
      <c r="C103" s="242">
        <v>546.30999999999995</v>
      </c>
      <c r="D103" s="520">
        <f t="shared" si="4"/>
        <v>1.9996265870052134E-2</v>
      </c>
    </row>
    <row r="104" spans="1:4" ht="31.5" x14ac:dyDescent="0.2">
      <c r="A104" s="504" t="s">
        <v>974</v>
      </c>
      <c r="B104" s="242">
        <v>535.6</v>
      </c>
      <c r="C104" s="242">
        <v>546.30999999999995</v>
      </c>
      <c r="D104" s="526">
        <f t="shared" si="4"/>
        <v>1.9996265870052134E-2</v>
      </c>
    </row>
    <row r="105" spans="1:4" ht="15.75" x14ac:dyDescent="0.2">
      <c r="A105" s="504" t="s">
        <v>975</v>
      </c>
      <c r="B105" s="242">
        <v>625.87</v>
      </c>
      <c r="C105" s="242">
        <v>638.39</v>
      </c>
      <c r="D105" s="520">
        <f t="shared" si="4"/>
        <v>2.0004154217329449E-2</v>
      </c>
    </row>
    <row r="106" spans="1:4" ht="15.75" x14ac:dyDescent="0.2">
      <c r="A106" s="504" t="s">
        <v>976</v>
      </c>
      <c r="B106" s="242">
        <v>650</v>
      </c>
      <c r="C106" s="242">
        <v>676</v>
      </c>
      <c r="D106" s="520">
        <f t="shared" si="4"/>
        <v>0.04</v>
      </c>
    </row>
    <row r="107" spans="1:4" ht="15.75" x14ac:dyDescent="0.2">
      <c r="A107" s="504" t="s">
        <v>977</v>
      </c>
      <c r="B107" s="791">
        <v>525.38</v>
      </c>
      <c r="C107" s="791">
        <v>533.71</v>
      </c>
      <c r="D107" s="741">
        <f t="shared" si="4"/>
        <v>1.5855190528760214E-2</v>
      </c>
    </row>
    <row r="108" spans="1:4" ht="31.5" x14ac:dyDescent="0.2">
      <c r="A108" s="504" t="s">
        <v>978</v>
      </c>
      <c r="B108" s="791">
        <v>559.99</v>
      </c>
      <c r="C108" s="791">
        <v>582.39</v>
      </c>
      <c r="D108" s="741">
        <f t="shared" si="4"/>
        <v>4.0000714298469575E-2</v>
      </c>
    </row>
    <row r="109" spans="1:4" ht="15.75" x14ac:dyDescent="0.2">
      <c r="A109" s="793" t="s">
        <v>979</v>
      </c>
      <c r="B109" s="791">
        <v>650</v>
      </c>
      <c r="C109" s="791">
        <v>663</v>
      </c>
      <c r="D109" s="741">
        <f t="shared" si="4"/>
        <v>0.02</v>
      </c>
    </row>
  </sheetData>
  <sortState xmlns:xlrd2="http://schemas.microsoft.com/office/spreadsheetml/2017/richdata2" ref="A30:XFD58">
    <sortCondition ref="A30:A58"/>
  </sortState>
  <mergeCells count="3">
    <mergeCell ref="C28:D28"/>
    <mergeCell ref="C60:D60"/>
    <mergeCell ref="C93:D93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6" tint="-0.249977111117893"/>
  </sheetPr>
  <dimension ref="A1:H48"/>
  <sheetViews>
    <sheetView workbookViewId="0">
      <selection activeCell="G14" sqref="G1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24</v>
      </c>
    </row>
    <row r="2" spans="1:8" x14ac:dyDescent="0.25">
      <c r="A2" s="1" t="s">
        <v>1052</v>
      </c>
    </row>
    <row r="3" spans="1:8" x14ac:dyDescent="0.25">
      <c r="A3" s="1" t="s">
        <v>1054</v>
      </c>
      <c r="B3" s="157"/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/>
      <c r="D6" s="733"/>
      <c r="E6" s="724"/>
    </row>
    <row r="7" spans="1:8" x14ac:dyDescent="0.25">
      <c r="A7" s="687" t="s">
        <v>1063</v>
      </c>
      <c r="B7" s="687">
        <v>15</v>
      </c>
      <c r="C7" s="733">
        <v>10</v>
      </c>
      <c r="D7" s="733">
        <v>10</v>
      </c>
      <c r="E7" s="724">
        <f t="shared" ref="E7:E13" si="0">+(D7-C7)/C7</f>
        <v>0</v>
      </c>
    </row>
    <row r="8" spans="1:8" x14ac:dyDescent="0.25">
      <c r="A8" s="687" t="s">
        <v>1064</v>
      </c>
      <c r="B8" s="687">
        <v>15</v>
      </c>
      <c r="C8" s="733"/>
      <c r="D8" s="733"/>
      <c r="E8" s="724"/>
    </row>
    <row r="9" spans="1:8" x14ac:dyDescent="0.25">
      <c r="A9" s="687" t="s">
        <v>1065</v>
      </c>
      <c r="B9" s="687">
        <v>15</v>
      </c>
      <c r="C9" s="733">
        <v>3</v>
      </c>
      <c r="D9" s="733">
        <v>3</v>
      </c>
      <c r="E9" s="724">
        <f t="shared" si="0"/>
        <v>0</v>
      </c>
    </row>
    <row r="10" spans="1:8" x14ac:dyDescent="0.25">
      <c r="A10" s="687" t="s">
        <v>1066</v>
      </c>
      <c r="B10" s="687">
        <v>15</v>
      </c>
      <c r="C10" s="733">
        <v>5.5</v>
      </c>
      <c r="D10" s="733">
        <v>5.5</v>
      </c>
      <c r="E10" s="724">
        <f t="shared" si="0"/>
        <v>0</v>
      </c>
    </row>
    <row r="11" spans="1:8" x14ac:dyDescent="0.25">
      <c r="A11" s="687" t="s">
        <v>1028</v>
      </c>
      <c r="B11" s="687">
        <v>15</v>
      </c>
      <c r="C11" s="733">
        <v>2.35</v>
      </c>
      <c r="D11" s="733">
        <v>2.35</v>
      </c>
      <c r="E11" s="724">
        <f t="shared" si="0"/>
        <v>0</v>
      </c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636</v>
      </c>
      <c r="D13" s="733">
        <f>+((D12*B12)+(D11*B11)+(D10*B10)+(D9*B9)+(D8*B8)+(D7*B7)+(D6*B6))*2</f>
        <v>636</v>
      </c>
      <c r="E13" s="724">
        <f t="shared" si="0"/>
        <v>0</v>
      </c>
      <c r="G13" s="1" t="s">
        <v>1220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194.94</v>
      </c>
      <c r="C16" s="687">
        <v>194.94</v>
      </c>
      <c r="D16" s="724">
        <f>(C16-B16)/B16</f>
        <v>0</v>
      </c>
      <c r="E16" s="2"/>
      <c r="G16"/>
    </row>
    <row r="17" spans="1:7" x14ac:dyDescent="0.25">
      <c r="A17" s="687" t="s">
        <v>1070</v>
      </c>
      <c r="B17" s="723">
        <v>194.94</v>
      </c>
      <c r="C17" s="687">
        <v>194.94</v>
      </c>
      <c r="D17" s="724">
        <f>(C17-B17)/B17</f>
        <v>0</v>
      </c>
      <c r="G17"/>
    </row>
    <row r="18" spans="1:7" x14ac:dyDescent="0.25">
      <c r="A18" s="687" t="s">
        <v>1071</v>
      </c>
      <c r="B18" s="723">
        <v>207.44</v>
      </c>
      <c r="C18" s="687">
        <v>207.44</v>
      </c>
      <c r="D18" s="724">
        <f>(C18-B18)/B18</f>
        <v>0</v>
      </c>
      <c r="G18"/>
    </row>
    <row r="20" spans="1:7" x14ac:dyDescent="0.25">
      <c r="A20" s="45"/>
      <c r="B20" s="735" t="s">
        <v>57</v>
      </c>
      <c r="C20" s="895" t="s">
        <v>58</v>
      </c>
      <c r="D20" s="895"/>
    </row>
    <row r="21" spans="1:7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7" ht="31.5" x14ac:dyDescent="0.25">
      <c r="A22" s="701" t="s">
        <v>94</v>
      </c>
      <c r="B22" s="706">
        <v>197.42</v>
      </c>
      <c r="C22" s="756">
        <v>197.42</v>
      </c>
      <c r="D22" s="741">
        <f t="shared" ref="D22:D29" si="1">(C22-B22)/B22</f>
        <v>0</v>
      </c>
      <c r="E22" s="2"/>
    </row>
    <row r="23" spans="1:7" x14ac:dyDescent="0.25">
      <c r="A23" s="701" t="s">
        <v>279</v>
      </c>
      <c r="B23" s="706">
        <v>244.44</v>
      </c>
      <c r="C23" s="756">
        <v>244.44</v>
      </c>
      <c r="D23" s="741">
        <f t="shared" si="1"/>
        <v>0</v>
      </c>
      <c r="E23" s="2"/>
    </row>
    <row r="24" spans="1:7" ht="31.5" x14ac:dyDescent="0.25">
      <c r="A24" s="701" t="s">
        <v>160</v>
      </c>
      <c r="B24" s="706">
        <v>196.98</v>
      </c>
      <c r="C24" s="756">
        <v>196.98</v>
      </c>
      <c r="D24" s="741">
        <f t="shared" si="1"/>
        <v>0</v>
      </c>
      <c r="E24" s="2"/>
    </row>
    <row r="25" spans="1:7" x14ac:dyDescent="0.25">
      <c r="A25" s="701" t="s">
        <v>1221</v>
      </c>
      <c r="B25" s="706">
        <v>200.03</v>
      </c>
      <c r="C25" s="756">
        <v>200.03</v>
      </c>
      <c r="D25" s="741">
        <f t="shared" si="1"/>
        <v>0</v>
      </c>
      <c r="E25" s="2"/>
    </row>
    <row r="26" spans="1:7" ht="31.5" x14ac:dyDescent="0.25">
      <c r="A26" s="701" t="s">
        <v>281</v>
      </c>
      <c r="B26" s="706">
        <v>248.25</v>
      </c>
      <c r="C26" s="794">
        <v>248.25</v>
      </c>
      <c r="D26" s="741">
        <f t="shared" si="1"/>
        <v>0</v>
      </c>
      <c r="E26" s="2"/>
      <c r="G26"/>
    </row>
    <row r="27" spans="1:7" x14ac:dyDescent="0.25">
      <c r="A27" s="701" t="s">
        <v>282</v>
      </c>
      <c r="B27" s="706">
        <v>218.57</v>
      </c>
      <c r="C27" s="756">
        <v>218.57</v>
      </c>
      <c r="D27" s="741">
        <f t="shared" si="1"/>
        <v>0</v>
      </c>
      <c r="E27" s="2"/>
    </row>
    <row r="28" spans="1:7" x14ac:dyDescent="0.25">
      <c r="A28" s="701" t="s">
        <v>283</v>
      </c>
      <c r="B28" s="706">
        <v>218.89</v>
      </c>
      <c r="C28" s="756">
        <v>218.89</v>
      </c>
      <c r="D28" s="741">
        <f t="shared" si="1"/>
        <v>0</v>
      </c>
      <c r="E28" s="2"/>
    </row>
    <row r="29" spans="1:7" x14ac:dyDescent="0.25">
      <c r="A29" s="701" t="s">
        <v>75</v>
      </c>
      <c r="B29" s="706">
        <v>269.64</v>
      </c>
      <c r="C29" s="756">
        <v>269.64</v>
      </c>
      <c r="D29" s="741">
        <f t="shared" si="1"/>
        <v>0</v>
      </c>
      <c r="E29" s="2"/>
    </row>
    <row r="30" spans="1:7" customFormat="1" ht="12.75" x14ac:dyDescent="0.2"/>
    <row r="31" spans="1:7" x14ac:dyDescent="0.25">
      <c r="A31" s="45"/>
      <c r="B31" s="735" t="s">
        <v>57</v>
      </c>
      <c r="C31" s="895" t="s">
        <v>58</v>
      </c>
      <c r="D31" s="895"/>
    </row>
    <row r="32" spans="1:7" ht="78.75" x14ac:dyDescent="0.25">
      <c r="A32" s="731" t="s">
        <v>1073</v>
      </c>
      <c r="B32" s="732" t="s">
        <v>60</v>
      </c>
      <c r="C32" s="732" t="s">
        <v>60</v>
      </c>
      <c r="D32" s="732" t="s">
        <v>61</v>
      </c>
    </row>
    <row r="33" spans="1:5" ht="31.5" x14ac:dyDescent="0.25">
      <c r="A33" s="746" t="s">
        <v>615</v>
      </c>
      <c r="B33" s="751">
        <v>221.35</v>
      </c>
      <c r="C33" s="756">
        <v>221.35</v>
      </c>
      <c r="D33" s="741">
        <f t="shared" ref="D33:D48" si="2">(C33-B33)/B33</f>
        <v>0</v>
      </c>
      <c r="E33" s="2"/>
    </row>
    <row r="34" spans="1:5" ht="31.5" x14ac:dyDescent="0.25">
      <c r="A34" s="701" t="s">
        <v>616</v>
      </c>
      <c r="B34" s="751">
        <v>204.84</v>
      </c>
      <c r="C34" s="756">
        <v>204.84</v>
      </c>
      <c r="D34" s="741">
        <f t="shared" si="2"/>
        <v>0</v>
      </c>
      <c r="E34" s="2"/>
    </row>
    <row r="35" spans="1:5" ht="31.5" x14ac:dyDescent="0.25">
      <c r="A35" s="701" t="s">
        <v>617</v>
      </c>
      <c r="B35" s="751">
        <v>204.84</v>
      </c>
      <c r="C35" s="756">
        <v>204.84</v>
      </c>
      <c r="D35" s="741">
        <f t="shared" si="2"/>
        <v>0</v>
      </c>
      <c r="E35" s="2"/>
    </row>
    <row r="36" spans="1:5" ht="31.5" x14ac:dyDescent="0.25">
      <c r="A36" s="701" t="s">
        <v>618</v>
      </c>
      <c r="B36" s="751">
        <v>208.14</v>
      </c>
      <c r="C36" s="756">
        <v>208.14</v>
      </c>
      <c r="D36" s="741">
        <f t="shared" si="2"/>
        <v>0</v>
      </c>
      <c r="E36" s="2"/>
    </row>
    <row r="37" spans="1:5" ht="31.5" x14ac:dyDescent="0.25">
      <c r="A37" s="701" t="s">
        <v>619</v>
      </c>
      <c r="B37" s="751">
        <v>221.35</v>
      </c>
      <c r="C37" s="756">
        <v>221.35</v>
      </c>
      <c r="D37" s="741">
        <f t="shared" si="2"/>
        <v>0</v>
      </c>
      <c r="E37" s="2"/>
    </row>
    <row r="38" spans="1:5" ht="31.5" x14ac:dyDescent="0.25">
      <c r="A38" s="701" t="s">
        <v>620</v>
      </c>
      <c r="B38" s="751">
        <v>221.35</v>
      </c>
      <c r="C38" s="756">
        <v>221.35</v>
      </c>
      <c r="D38" s="741">
        <f t="shared" si="2"/>
        <v>0</v>
      </c>
      <c r="E38" s="2"/>
    </row>
    <row r="39" spans="1:5" ht="31.5" x14ac:dyDescent="0.25">
      <c r="A39" s="701" t="s">
        <v>621</v>
      </c>
      <c r="B39" s="751">
        <v>208.94</v>
      </c>
      <c r="C39" s="756">
        <v>208.94</v>
      </c>
      <c r="D39" s="741">
        <f t="shared" si="2"/>
        <v>0</v>
      </c>
      <c r="E39" s="2"/>
    </row>
    <row r="40" spans="1:5" ht="31.5" x14ac:dyDescent="0.25">
      <c r="A40" s="746" t="s">
        <v>622</v>
      </c>
      <c r="B40" s="751">
        <v>219.38</v>
      </c>
      <c r="C40" s="756">
        <v>219.38</v>
      </c>
      <c r="D40" s="741">
        <f t="shared" si="2"/>
        <v>0</v>
      </c>
      <c r="E40" s="2"/>
    </row>
    <row r="41" spans="1:5" x14ac:dyDescent="0.25">
      <c r="A41" s="701" t="s">
        <v>623</v>
      </c>
      <c r="B41" s="751">
        <v>343.44</v>
      </c>
      <c r="C41" s="756">
        <v>343.44</v>
      </c>
      <c r="D41" s="741">
        <f t="shared" si="2"/>
        <v>0</v>
      </c>
      <c r="E41" s="2"/>
    </row>
    <row r="42" spans="1:5" x14ac:dyDescent="0.25">
      <c r="A42" s="701" t="s">
        <v>624</v>
      </c>
      <c r="B42" s="751">
        <v>343.44</v>
      </c>
      <c r="C42" s="756">
        <v>343.44</v>
      </c>
      <c r="D42" s="741">
        <f t="shared" si="2"/>
        <v>0</v>
      </c>
      <c r="E42" s="2"/>
    </row>
    <row r="43" spans="1:5" x14ac:dyDescent="0.25">
      <c r="A43" s="701" t="s">
        <v>625</v>
      </c>
      <c r="B43" s="751">
        <v>343.44</v>
      </c>
      <c r="C43" s="756">
        <v>343.44</v>
      </c>
      <c r="D43" s="741">
        <f t="shared" si="2"/>
        <v>0</v>
      </c>
      <c r="E43" s="2"/>
    </row>
    <row r="44" spans="1:5" x14ac:dyDescent="0.25">
      <c r="A44" s="701" t="s">
        <v>626</v>
      </c>
      <c r="B44" s="751">
        <v>343.44</v>
      </c>
      <c r="C44" s="756">
        <v>343.44</v>
      </c>
      <c r="D44" s="741">
        <f t="shared" si="2"/>
        <v>0</v>
      </c>
      <c r="E44" s="2"/>
    </row>
    <row r="45" spans="1:5" x14ac:dyDescent="0.25">
      <c r="A45" s="701" t="s">
        <v>627</v>
      </c>
      <c r="B45" s="751">
        <v>343.44</v>
      </c>
      <c r="C45" s="756">
        <v>343.44</v>
      </c>
      <c r="D45" s="741">
        <f t="shared" si="2"/>
        <v>0</v>
      </c>
      <c r="E45" s="2"/>
    </row>
    <row r="46" spans="1:5" x14ac:dyDescent="0.25">
      <c r="A46" s="701" t="s">
        <v>628</v>
      </c>
      <c r="B46" s="751">
        <v>343.44</v>
      </c>
      <c r="C46" s="756">
        <v>343.44</v>
      </c>
      <c r="D46" s="741">
        <f t="shared" si="2"/>
        <v>0</v>
      </c>
      <c r="E46" s="2"/>
    </row>
    <row r="47" spans="1:5" x14ac:dyDescent="0.25">
      <c r="A47" s="701" t="s">
        <v>629</v>
      </c>
      <c r="B47" s="751">
        <v>343.44</v>
      </c>
      <c r="C47" s="756">
        <v>343.44</v>
      </c>
      <c r="D47" s="741">
        <f t="shared" si="2"/>
        <v>0</v>
      </c>
      <c r="E47" s="2"/>
    </row>
    <row r="48" spans="1:5" x14ac:dyDescent="0.25">
      <c r="A48" s="701" t="s">
        <v>630</v>
      </c>
      <c r="B48" s="751">
        <v>343.44</v>
      </c>
      <c r="C48" s="756">
        <v>343.44</v>
      </c>
      <c r="D48" s="741">
        <f t="shared" si="2"/>
        <v>0</v>
      </c>
      <c r="E48" s="2"/>
    </row>
  </sheetData>
  <mergeCells count="2">
    <mergeCell ref="C20:D20"/>
    <mergeCell ref="C31:D31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-0.249977111117893"/>
  </sheetPr>
  <dimension ref="A1:H24"/>
  <sheetViews>
    <sheetView workbookViewId="0">
      <selection activeCell="G14" sqref="G1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25</v>
      </c>
    </row>
    <row r="2" spans="1:8" x14ac:dyDescent="0.25">
      <c r="A2" s="1" t="s">
        <v>1052</v>
      </c>
    </row>
    <row r="3" spans="1:8" x14ac:dyDescent="0.25">
      <c r="A3" s="1" t="s">
        <v>1054</v>
      </c>
      <c r="B3" s="157"/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>
        <v>7.5</v>
      </c>
      <c r="D6" s="733">
        <v>7.5</v>
      </c>
      <c r="E6" s="724">
        <f>+(D6-C6)/C6</f>
        <v>0</v>
      </c>
    </row>
    <row r="7" spans="1:8" x14ac:dyDescent="0.25">
      <c r="A7" s="687" t="s">
        <v>1063</v>
      </c>
      <c r="B7" s="687">
        <v>15</v>
      </c>
      <c r="C7" s="733">
        <v>10.71</v>
      </c>
      <c r="D7" s="733">
        <v>10.71</v>
      </c>
      <c r="E7" s="724">
        <f t="shared" ref="E7:E13" si="0">+(D7-C7)/C7</f>
        <v>0</v>
      </c>
    </row>
    <row r="8" spans="1:8" x14ac:dyDescent="0.25">
      <c r="A8" s="687" t="s">
        <v>1064</v>
      </c>
      <c r="B8" s="687">
        <v>15</v>
      </c>
      <c r="C8" s="733"/>
      <c r="D8" s="733"/>
      <c r="E8" s="724"/>
    </row>
    <row r="9" spans="1:8" x14ac:dyDescent="0.25">
      <c r="A9" s="687" t="s">
        <v>1065</v>
      </c>
      <c r="B9" s="687">
        <v>15</v>
      </c>
      <c r="C9" s="733"/>
      <c r="D9" s="733"/>
      <c r="E9" s="724"/>
    </row>
    <row r="10" spans="1:8" x14ac:dyDescent="0.25">
      <c r="A10" s="687" t="s">
        <v>1066</v>
      </c>
      <c r="B10" s="687">
        <v>15</v>
      </c>
      <c r="C10" s="733">
        <v>4.4000000000000004</v>
      </c>
      <c r="D10" s="733">
        <v>4.4000000000000004</v>
      </c>
      <c r="E10" s="724">
        <f t="shared" si="0"/>
        <v>0</v>
      </c>
    </row>
    <row r="11" spans="1:8" x14ac:dyDescent="0.25">
      <c r="A11" s="687" t="s">
        <v>1028</v>
      </c>
      <c r="B11" s="687">
        <v>15</v>
      </c>
      <c r="C11" s="733">
        <v>9.5</v>
      </c>
      <c r="D11" s="733">
        <v>9.5</v>
      </c>
      <c r="E11" s="724">
        <f t="shared" si="0"/>
        <v>0</v>
      </c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973.8</v>
      </c>
      <c r="D13" s="733">
        <f>+((D12*B12)+(D11*B11)+(D10*B10)+(D9*B9)+(D8*B8)+(D7*B7)+(D6*B6))*2</f>
        <v>973.8</v>
      </c>
      <c r="E13" s="724">
        <f t="shared" si="0"/>
        <v>0</v>
      </c>
      <c r="G13" s="1" t="s">
        <v>1222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178.23</v>
      </c>
      <c r="C16" s="687">
        <v>178.23</v>
      </c>
      <c r="D16" s="724">
        <f>(C16-B16)/B16</f>
        <v>0</v>
      </c>
    </row>
    <row r="17" spans="1:7" x14ac:dyDescent="0.25">
      <c r="A17" s="687" t="s">
        <v>1070</v>
      </c>
      <c r="B17" s="723">
        <v>178.23</v>
      </c>
      <c r="C17" s="687">
        <v>178.23</v>
      </c>
      <c r="D17" s="724">
        <f>(C17-B17)/B17</f>
        <v>0</v>
      </c>
    </row>
    <row r="18" spans="1:7" x14ac:dyDescent="0.25">
      <c r="A18" s="687" t="s">
        <v>1071</v>
      </c>
      <c r="B18" s="723">
        <v>193.23</v>
      </c>
      <c r="C18" s="687">
        <v>193.23</v>
      </c>
      <c r="D18" s="724">
        <f>(C18-B18)/B18</f>
        <v>0</v>
      </c>
    </row>
    <row r="20" spans="1:7" x14ac:dyDescent="0.25">
      <c r="A20" s="45"/>
      <c r="B20" s="735" t="s">
        <v>57</v>
      </c>
      <c r="C20" s="895" t="s">
        <v>58</v>
      </c>
      <c r="D20" s="895"/>
    </row>
    <row r="21" spans="1:7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7" ht="31.5" x14ac:dyDescent="0.25">
      <c r="A22" s="793" t="s">
        <v>284</v>
      </c>
      <c r="B22" s="706">
        <v>211.83</v>
      </c>
      <c r="C22" s="756">
        <v>211.83</v>
      </c>
      <c r="D22" s="741">
        <f>(C22-B22)/B22</f>
        <v>0</v>
      </c>
      <c r="G22" s="158"/>
    </row>
    <row r="23" spans="1:7" ht="47.25" x14ac:dyDescent="0.25">
      <c r="A23" s="793" t="s">
        <v>285</v>
      </c>
      <c r="B23" s="706">
        <v>189.36</v>
      </c>
      <c r="C23" s="756">
        <v>189.36</v>
      </c>
      <c r="D23" s="741">
        <f>(C23-B23)/B23</f>
        <v>0</v>
      </c>
    </row>
    <row r="24" spans="1:7" ht="31.5" x14ac:dyDescent="0.25">
      <c r="A24" s="793" t="s">
        <v>286</v>
      </c>
      <c r="B24" s="706">
        <v>211.83</v>
      </c>
      <c r="C24" s="756">
        <v>211.83</v>
      </c>
      <c r="D24" s="741">
        <f>(C24-B24)/B24</f>
        <v>0</v>
      </c>
      <c r="G24" s="158"/>
    </row>
  </sheetData>
  <mergeCells count="1">
    <mergeCell ref="C20:D20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6" tint="-0.249977111117893"/>
  </sheetPr>
  <dimension ref="A1:H26"/>
  <sheetViews>
    <sheetView workbookViewId="0">
      <selection activeCell="G24" sqref="G2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26</v>
      </c>
    </row>
    <row r="2" spans="1:8" x14ac:dyDescent="0.25">
      <c r="A2" s="1" t="s">
        <v>1052</v>
      </c>
    </row>
    <row r="3" spans="1:8" x14ac:dyDescent="0.25">
      <c r="A3" s="1" t="s">
        <v>1054</v>
      </c>
      <c r="B3" s="157"/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/>
      <c r="D6" s="733"/>
      <c r="E6" s="724"/>
    </row>
    <row r="7" spans="1:8" x14ac:dyDescent="0.25">
      <c r="A7" s="687" t="s">
        <v>1063</v>
      </c>
      <c r="B7" s="687">
        <v>15</v>
      </c>
      <c r="C7" s="733">
        <v>11.14</v>
      </c>
      <c r="D7" s="733">
        <v>11.14</v>
      </c>
      <c r="E7" s="724">
        <f t="shared" ref="E7:E13" si="0">+(D7-C7)/C7</f>
        <v>0</v>
      </c>
    </row>
    <row r="8" spans="1:8" x14ac:dyDescent="0.25">
      <c r="A8" s="687" t="s">
        <v>1064</v>
      </c>
      <c r="B8" s="687">
        <v>15</v>
      </c>
      <c r="C8" s="733"/>
      <c r="D8" s="733"/>
      <c r="E8" s="724"/>
    </row>
    <row r="9" spans="1:8" x14ac:dyDescent="0.25">
      <c r="A9" s="687" t="s">
        <v>1065</v>
      </c>
      <c r="B9" s="687">
        <v>15</v>
      </c>
      <c r="C9" s="733">
        <v>2.25</v>
      </c>
      <c r="D9" s="733">
        <v>2.25</v>
      </c>
      <c r="E9" s="724">
        <f t="shared" si="0"/>
        <v>0</v>
      </c>
    </row>
    <row r="10" spans="1:8" x14ac:dyDescent="0.25">
      <c r="A10" s="687" t="s">
        <v>1066</v>
      </c>
      <c r="B10" s="687">
        <v>15</v>
      </c>
      <c r="C10" s="733">
        <v>5.9</v>
      </c>
      <c r="D10" s="733">
        <v>6.02</v>
      </c>
      <c r="E10" s="724">
        <f t="shared" si="0"/>
        <v>2.0338983050847324E-2</v>
      </c>
    </row>
    <row r="11" spans="1:8" x14ac:dyDescent="0.25">
      <c r="A11" s="687" t="s">
        <v>1028</v>
      </c>
      <c r="B11" s="687">
        <v>15</v>
      </c>
      <c r="C11" s="733">
        <v>3.2</v>
      </c>
      <c r="D11" s="733">
        <v>3.26</v>
      </c>
      <c r="E11" s="724">
        <f t="shared" si="0"/>
        <v>1.8749999999999878E-2</v>
      </c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685.2</v>
      </c>
      <c r="D13" s="733">
        <f>+((D12*B12)+(D11*B11)+(D10*B10)+(D9*B9)+(D8*B8)+(D7*B7)+(D6*B6))*2</f>
        <v>690.6</v>
      </c>
      <c r="E13" s="724">
        <f t="shared" si="0"/>
        <v>7.8809106830122263E-3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187.58</v>
      </c>
      <c r="C16" s="687">
        <v>187.58</v>
      </c>
      <c r="D16" s="724">
        <f>(C16-B16)/B16</f>
        <v>0</v>
      </c>
    </row>
    <row r="17" spans="1:4" x14ac:dyDescent="0.25">
      <c r="A17" s="687" t="s">
        <v>1070</v>
      </c>
      <c r="B17" s="723">
        <v>187.58</v>
      </c>
      <c r="C17" s="687">
        <v>187.58</v>
      </c>
      <c r="D17" s="724">
        <f>(C17-B17)/B17</f>
        <v>0</v>
      </c>
    </row>
    <row r="18" spans="1:4" x14ac:dyDescent="0.25">
      <c r="A18" s="687" t="s">
        <v>1071</v>
      </c>
      <c r="B18" s="723">
        <v>200.46</v>
      </c>
      <c r="C18" s="687">
        <v>200.46</v>
      </c>
      <c r="D18" s="724">
        <f>(C18-B18)/B18</f>
        <v>0</v>
      </c>
    </row>
    <row r="20" spans="1:4" x14ac:dyDescent="0.25">
      <c r="A20" s="45"/>
      <c r="B20" s="735" t="s">
        <v>57</v>
      </c>
      <c r="C20" s="895" t="s">
        <v>58</v>
      </c>
      <c r="D20" s="895"/>
    </row>
    <row r="21" spans="1:4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4" ht="31.5" x14ac:dyDescent="0.25">
      <c r="A22" s="701" t="s">
        <v>160</v>
      </c>
      <c r="B22" s="706">
        <v>198.23</v>
      </c>
      <c r="C22" s="756">
        <v>198.23</v>
      </c>
      <c r="D22" s="741">
        <f>(C22-B22)/B22</f>
        <v>0</v>
      </c>
    </row>
    <row r="23" spans="1:4" x14ac:dyDescent="0.25">
      <c r="A23" s="701" t="s">
        <v>69</v>
      </c>
      <c r="B23" s="706">
        <v>214.04</v>
      </c>
      <c r="C23" s="702">
        <v>214.04</v>
      </c>
      <c r="D23" s="741">
        <f>(C23-B23)/B23</f>
        <v>0</v>
      </c>
    </row>
    <row r="25" spans="1:4" x14ac:dyDescent="0.25">
      <c r="A25" s="511" t="s">
        <v>1073</v>
      </c>
    </row>
    <row r="26" spans="1:4" x14ac:dyDescent="0.25">
      <c r="A26" s="701" t="s">
        <v>298</v>
      </c>
      <c r="B26" s="795">
        <v>230.91</v>
      </c>
      <c r="C26" s="723">
        <v>230.91</v>
      </c>
      <c r="D26" s="724">
        <f>(C26-B26)/B26</f>
        <v>0</v>
      </c>
    </row>
  </sheetData>
  <mergeCells count="1">
    <mergeCell ref="C20:D20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5" tint="-0.249977111117893"/>
  </sheetPr>
  <dimension ref="A1:J53"/>
  <sheetViews>
    <sheetView workbookViewId="0">
      <selection activeCell="G14" sqref="G1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15.42578125" style="1" customWidth="1"/>
    <col min="8" max="8" width="9.85546875" style="1" bestFit="1" customWidth="1"/>
    <col min="9" max="9" width="11" style="1" customWidth="1"/>
    <col min="10" max="16384" width="9.140625" style="1"/>
  </cols>
  <sheetData>
    <row r="1" spans="1:10" ht="24.75" customHeight="1" x14ac:dyDescent="0.35">
      <c r="A1" s="61" t="s">
        <v>1051</v>
      </c>
      <c r="B1" s="62" t="s">
        <v>27</v>
      </c>
    </row>
    <row r="2" spans="1:10" x14ac:dyDescent="0.25">
      <c r="A2" s="1" t="s">
        <v>1052</v>
      </c>
      <c r="B2" s="1" t="s">
        <v>1223</v>
      </c>
    </row>
    <row r="3" spans="1:10" x14ac:dyDescent="0.25">
      <c r="A3" s="1" t="s">
        <v>1054</v>
      </c>
      <c r="B3" s="157" t="s">
        <v>1224</v>
      </c>
    </row>
    <row r="4" spans="1:10" x14ac:dyDescent="0.25">
      <c r="B4"/>
      <c r="C4"/>
      <c r="D4"/>
      <c r="E4"/>
      <c r="F4" s="45"/>
      <c r="G4"/>
      <c r="H4"/>
      <c r="I4"/>
      <c r="J4"/>
    </row>
    <row r="5" spans="1:10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/>
      <c r="H5"/>
      <c r="I5"/>
      <c r="J5"/>
    </row>
    <row r="6" spans="1:10" x14ac:dyDescent="0.25">
      <c r="A6" s="687" t="s">
        <v>1062</v>
      </c>
      <c r="B6" s="687">
        <v>15</v>
      </c>
      <c r="C6" s="733">
        <v>0</v>
      </c>
      <c r="D6" s="733">
        <v>0</v>
      </c>
      <c r="E6" s="724"/>
      <c r="G6"/>
      <c r="H6"/>
      <c r="I6"/>
      <c r="J6"/>
    </row>
    <row r="7" spans="1:10" x14ac:dyDescent="0.25">
      <c r="A7" s="687" t="s">
        <v>1063</v>
      </c>
      <c r="B7" s="687">
        <v>15</v>
      </c>
      <c r="C7" s="733">
        <v>11.25</v>
      </c>
      <c r="D7" s="733">
        <v>11.5</v>
      </c>
      <c r="E7" s="724">
        <f t="shared" ref="E7:E13" si="0">+(D7-C7)/C7</f>
        <v>2.2222222222222223E-2</v>
      </c>
      <c r="G7"/>
      <c r="H7"/>
      <c r="I7"/>
      <c r="J7"/>
    </row>
    <row r="8" spans="1:10" x14ac:dyDescent="0.25">
      <c r="A8" s="687" t="s">
        <v>1064</v>
      </c>
      <c r="B8" s="687">
        <v>15</v>
      </c>
      <c r="C8" s="733">
        <v>0</v>
      </c>
      <c r="D8" s="733">
        <v>0</v>
      </c>
      <c r="E8" s="724"/>
      <c r="G8"/>
      <c r="H8"/>
      <c r="I8"/>
      <c r="J8"/>
    </row>
    <row r="9" spans="1:10" x14ac:dyDescent="0.25">
      <c r="A9" s="687" t="s">
        <v>1065</v>
      </c>
      <c r="B9" s="687">
        <v>15</v>
      </c>
      <c r="C9" s="733">
        <v>0</v>
      </c>
      <c r="D9" s="733">
        <v>0.37</v>
      </c>
      <c r="E9" s="724"/>
      <c r="G9"/>
      <c r="H9"/>
      <c r="I9"/>
      <c r="J9"/>
    </row>
    <row r="10" spans="1:10" x14ac:dyDescent="0.25">
      <c r="A10" s="687" t="s">
        <v>1066</v>
      </c>
      <c r="B10" s="687">
        <v>15</v>
      </c>
      <c r="C10" s="733">
        <v>6.6</v>
      </c>
      <c r="D10" s="733">
        <v>6.6</v>
      </c>
      <c r="E10" s="724">
        <f t="shared" si="0"/>
        <v>0</v>
      </c>
      <c r="G10"/>
      <c r="H10"/>
      <c r="I10"/>
      <c r="J10"/>
    </row>
    <row r="11" spans="1:10" x14ac:dyDescent="0.25">
      <c r="A11" s="687" t="s">
        <v>1028</v>
      </c>
      <c r="B11" s="687">
        <v>15</v>
      </c>
      <c r="C11" s="733">
        <v>3</v>
      </c>
      <c r="D11" s="733">
        <v>3</v>
      </c>
      <c r="E11" s="724">
        <f t="shared" si="0"/>
        <v>0</v>
      </c>
      <c r="G11"/>
      <c r="H11"/>
      <c r="I11"/>
      <c r="J11"/>
    </row>
    <row r="12" spans="1:10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  <c r="G12"/>
      <c r="H12"/>
      <c r="I12"/>
      <c r="J12"/>
    </row>
    <row r="13" spans="1:10" x14ac:dyDescent="0.25">
      <c r="A13" s="687" t="s">
        <v>1068</v>
      </c>
      <c r="B13" s="734"/>
      <c r="C13" s="733">
        <f>+((C12*B12)+(C11*B11)+(C10*B10)+(C9*B9)+(C8*B8)+(C7*B7)+(C6*B6))*2</f>
        <v>636</v>
      </c>
      <c r="D13" s="733">
        <f>+((D12*B12)+(D11*B11)+(D10*B10)+(D9*B9)+(D8*B8)+(D7*B7)+(D6*B6))*2</f>
        <v>654.6</v>
      </c>
      <c r="E13" s="724">
        <f t="shared" si="0"/>
        <v>2.924528301886796E-2</v>
      </c>
      <c r="G13"/>
      <c r="H13"/>
      <c r="I13"/>
      <c r="J13"/>
    </row>
    <row r="14" spans="1:10" x14ac:dyDescent="0.25">
      <c r="G14"/>
      <c r="H14"/>
      <c r="I14"/>
      <c r="J14"/>
    </row>
    <row r="15" spans="1:10" x14ac:dyDescent="0.25">
      <c r="A15" s="731" t="s">
        <v>40</v>
      </c>
      <c r="B15" s="731" t="s">
        <v>41</v>
      </c>
      <c r="C15" s="731" t="s">
        <v>42</v>
      </c>
      <c r="D15" s="731" t="s">
        <v>7</v>
      </c>
      <c r="G15"/>
      <c r="H15"/>
      <c r="I15"/>
      <c r="J15"/>
    </row>
    <row r="16" spans="1:10" x14ac:dyDescent="0.25">
      <c r="A16" s="687" t="s">
        <v>1069</v>
      </c>
      <c r="B16" s="723">
        <v>187.53</v>
      </c>
      <c r="C16" s="723">
        <v>187.53</v>
      </c>
      <c r="D16" s="724">
        <f>(C16-B16)/B16</f>
        <v>0</v>
      </c>
    </row>
    <row r="17" spans="1:7" x14ac:dyDescent="0.25">
      <c r="A17" s="687" t="s">
        <v>1070</v>
      </c>
      <c r="B17" s="723">
        <v>187.53</v>
      </c>
      <c r="C17" s="723">
        <v>187.53</v>
      </c>
      <c r="D17" s="724">
        <f>(C17-B17)/B17</f>
        <v>0</v>
      </c>
    </row>
    <row r="18" spans="1:7" x14ac:dyDescent="0.25">
      <c r="A18" s="687" t="s">
        <v>1071</v>
      </c>
      <c r="B18" s="723">
        <v>211.55</v>
      </c>
      <c r="C18" s="723">
        <v>211.55</v>
      </c>
      <c r="D18" s="724">
        <f>(C18-B18)/B18</f>
        <v>0</v>
      </c>
    </row>
    <row r="20" spans="1:7" x14ac:dyDescent="0.25">
      <c r="A20" s="45"/>
      <c r="B20" s="735" t="s">
        <v>57</v>
      </c>
      <c r="C20" s="895" t="s">
        <v>58</v>
      </c>
      <c r="D20" s="895"/>
    </row>
    <row r="21" spans="1:7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  <c r="G21" s="1" t="s">
        <v>1076</v>
      </c>
    </row>
    <row r="22" spans="1:7" x14ac:dyDescent="0.25">
      <c r="A22" s="793" t="s">
        <v>76</v>
      </c>
      <c r="B22" s="706">
        <v>211.45</v>
      </c>
      <c r="C22" s="756">
        <v>211.45</v>
      </c>
      <c r="D22" s="741">
        <f t="shared" ref="D22:D43" si="1">(C22-B22)/B22</f>
        <v>0</v>
      </c>
    </row>
    <row r="23" spans="1:7" ht="31.5" x14ac:dyDescent="0.25">
      <c r="A23" s="793" t="s">
        <v>287</v>
      </c>
      <c r="B23" s="706">
        <v>226.16</v>
      </c>
      <c r="C23" s="756">
        <v>226.16</v>
      </c>
      <c r="D23" s="741">
        <f t="shared" si="1"/>
        <v>0</v>
      </c>
    </row>
    <row r="24" spans="1:7" x14ac:dyDescent="0.25">
      <c r="A24" s="793" t="s">
        <v>288</v>
      </c>
      <c r="B24" s="706">
        <v>225.09</v>
      </c>
      <c r="C24" s="756">
        <v>225.09</v>
      </c>
      <c r="D24" s="741">
        <f t="shared" si="1"/>
        <v>0</v>
      </c>
    </row>
    <row r="25" spans="1:7" x14ac:dyDescent="0.25">
      <c r="A25" s="793" t="s">
        <v>1225</v>
      </c>
      <c r="B25" s="706">
        <v>226.16</v>
      </c>
      <c r="C25" s="756">
        <v>226.16</v>
      </c>
      <c r="D25" s="741">
        <f t="shared" si="1"/>
        <v>0</v>
      </c>
    </row>
    <row r="26" spans="1:7" x14ac:dyDescent="0.25">
      <c r="A26" s="793" t="s">
        <v>290</v>
      </c>
      <c r="B26" s="706">
        <v>226.16</v>
      </c>
      <c r="C26" s="756">
        <v>226.16</v>
      </c>
      <c r="D26" s="741">
        <f t="shared" si="1"/>
        <v>0</v>
      </c>
    </row>
    <row r="27" spans="1:7" ht="31.5" x14ac:dyDescent="0.25">
      <c r="A27" s="793" t="s">
        <v>94</v>
      </c>
      <c r="B27" s="706">
        <v>203.81</v>
      </c>
      <c r="C27" s="756">
        <v>203.81</v>
      </c>
      <c r="D27" s="741">
        <f t="shared" si="1"/>
        <v>0</v>
      </c>
    </row>
    <row r="28" spans="1:7" x14ac:dyDescent="0.25">
      <c r="A28" s="793" t="s">
        <v>291</v>
      </c>
      <c r="B28" s="706">
        <v>226.16</v>
      </c>
      <c r="C28" s="756">
        <v>226.16</v>
      </c>
      <c r="D28" s="741">
        <f t="shared" si="1"/>
        <v>0</v>
      </c>
    </row>
    <row r="29" spans="1:7" x14ac:dyDescent="0.25">
      <c r="A29" s="793" t="s">
        <v>155</v>
      </c>
      <c r="B29" s="706">
        <v>226.16</v>
      </c>
      <c r="C29" s="756">
        <v>226.16</v>
      </c>
      <c r="D29" s="741">
        <f t="shared" si="1"/>
        <v>0</v>
      </c>
    </row>
    <row r="30" spans="1:7" ht="31.5" x14ac:dyDescent="0.25">
      <c r="A30" s="793" t="s">
        <v>292</v>
      </c>
      <c r="B30" s="706">
        <v>226.16</v>
      </c>
      <c r="C30" s="756">
        <v>226.16</v>
      </c>
      <c r="D30" s="741">
        <f t="shared" si="1"/>
        <v>0</v>
      </c>
    </row>
    <row r="31" spans="1:7" x14ac:dyDescent="0.25">
      <c r="A31" s="793" t="s">
        <v>293</v>
      </c>
      <c r="B31" s="706">
        <v>226.16</v>
      </c>
      <c r="C31" s="756">
        <v>226.16</v>
      </c>
      <c r="D31" s="741">
        <f t="shared" si="1"/>
        <v>0</v>
      </c>
    </row>
    <row r="32" spans="1:7" ht="31.5" x14ac:dyDescent="0.25">
      <c r="A32" s="793" t="s">
        <v>294</v>
      </c>
      <c r="B32" s="706">
        <v>226.16</v>
      </c>
      <c r="C32" s="706">
        <v>226.16</v>
      </c>
      <c r="D32" s="741">
        <f t="shared" si="1"/>
        <v>0</v>
      </c>
    </row>
    <row r="33" spans="1:4" ht="31.5" x14ac:dyDescent="0.25">
      <c r="A33" s="793" t="s">
        <v>295</v>
      </c>
      <c r="B33" s="706">
        <v>226.16</v>
      </c>
      <c r="C33" s="706">
        <v>226.16</v>
      </c>
      <c r="D33" s="741">
        <f t="shared" si="1"/>
        <v>0</v>
      </c>
    </row>
    <row r="34" spans="1:4" x14ac:dyDescent="0.25">
      <c r="A34" s="793" t="s">
        <v>296</v>
      </c>
      <c r="B34" s="706">
        <v>226.16</v>
      </c>
      <c r="C34" s="706">
        <v>226.16</v>
      </c>
      <c r="D34" s="741">
        <f t="shared" si="1"/>
        <v>0</v>
      </c>
    </row>
    <row r="35" spans="1:4" x14ac:dyDescent="0.25">
      <c r="A35" s="793" t="s">
        <v>297</v>
      </c>
      <c r="B35" s="706">
        <v>226.16</v>
      </c>
      <c r="C35" s="706">
        <v>226.16</v>
      </c>
      <c r="D35" s="741">
        <f t="shared" si="1"/>
        <v>0</v>
      </c>
    </row>
    <row r="36" spans="1:4" x14ac:dyDescent="0.25">
      <c r="A36" s="793" t="s">
        <v>298</v>
      </c>
      <c r="B36" s="706">
        <v>226.16</v>
      </c>
      <c r="C36" s="706">
        <v>226.16</v>
      </c>
      <c r="D36" s="741">
        <f t="shared" si="1"/>
        <v>0</v>
      </c>
    </row>
    <row r="37" spans="1:4" ht="31.5" x14ac:dyDescent="0.25">
      <c r="A37" s="793" t="s">
        <v>299</v>
      </c>
      <c r="B37" s="706">
        <v>226.16</v>
      </c>
      <c r="C37" s="706">
        <v>226.16</v>
      </c>
      <c r="D37" s="741">
        <f t="shared" si="1"/>
        <v>0</v>
      </c>
    </row>
    <row r="38" spans="1:4" x14ac:dyDescent="0.25">
      <c r="A38" s="793" t="s">
        <v>103</v>
      </c>
      <c r="B38" s="706">
        <v>226.16</v>
      </c>
      <c r="C38" s="706">
        <v>226.16</v>
      </c>
      <c r="D38" s="741">
        <f t="shared" si="1"/>
        <v>0</v>
      </c>
    </row>
    <row r="39" spans="1:4" x14ac:dyDescent="0.25">
      <c r="A39" s="793" t="s">
        <v>300</v>
      </c>
      <c r="B39" s="706">
        <v>226.16</v>
      </c>
      <c r="C39" s="706">
        <v>226.16</v>
      </c>
      <c r="D39" s="741">
        <f t="shared" si="1"/>
        <v>0</v>
      </c>
    </row>
    <row r="40" spans="1:4" x14ac:dyDescent="0.25">
      <c r="A40" s="793" t="s">
        <v>301</v>
      </c>
      <c r="B40" s="706">
        <v>226.16</v>
      </c>
      <c r="C40" s="706">
        <v>226.16</v>
      </c>
      <c r="D40" s="741">
        <f t="shared" si="1"/>
        <v>0</v>
      </c>
    </row>
    <row r="41" spans="1:4" x14ac:dyDescent="0.25">
      <c r="A41" s="793" t="s">
        <v>302</v>
      </c>
      <c r="B41" s="706">
        <v>226.16</v>
      </c>
      <c r="C41" s="706">
        <v>226.16</v>
      </c>
      <c r="D41" s="741">
        <f t="shared" si="1"/>
        <v>0</v>
      </c>
    </row>
    <row r="42" spans="1:4" x14ac:dyDescent="0.25">
      <c r="A42" s="793" t="s">
        <v>303</v>
      </c>
      <c r="B42" s="706">
        <v>226.16</v>
      </c>
      <c r="C42" s="706">
        <v>226.16</v>
      </c>
      <c r="D42" s="741">
        <f t="shared" si="1"/>
        <v>0</v>
      </c>
    </row>
    <row r="43" spans="1:4" x14ac:dyDescent="0.25">
      <c r="A43" s="793" t="s">
        <v>304</v>
      </c>
      <c r="B43" s="706">
        <v>340.94</v>
      </c>
      <c r="C43" s="706">
        <v>340.94</v>
      </c>
      <c r="D43" s="741">
        <f t="shared" si="1"/>
        <v>0</v>
      </c>
    </row>
    <row r="44" spans="1:4" customFormat="1" ht="12.75" x14ac:dyDescent="0.2"/>
    <row r="45" spans="1:4" x14ac:dyDescent="0.25">
      <c r="A45" s="45"/>
      <c r="B45" s="735" t="s">
        <v>57</v>
      </c>
      <c r="C45" s="895" t="s">
        <v>58</v>
      </c>
      <c r="D45" s="895"/>
    </row>
    <row r="46" spans="1:4" ht="78.75" x14ac:dyDescent="0.25">
      <c r="A46" s="731" t="s">
        <v>1073</v>
      </c>
      <c r="B46" s="732" t="s">
        <v>60</v>
      </c>
      <c r="C46" s="732" t="s">
        <v>60</v>
      </c>
      <c r="D46" s="732" t="s">
        <v>61</v>
      </c>
    </row>
    <row r="47" spans="1:4" x14ac:dyDescent="0.25">
      <c r="A47" s="701" t="s">
        <v>631</v>
      </c>
      <c r="B47" s="795">
        <v>319.93</v>
      </c>
      <c r="C47" s="795">
        <v>319.93</v>
      </c>
      <c r="D47" s="724">
        <f>(C47-B47)/B47</f>
        <v>0</v>
      </c>
    </row>
    <row r="48" spans="1:4" x14ac:dyDescent="0.25">
      <c r="A48" s="701" t="s">
        <v>1226</v>
      </c>
      <c r="B48" s="795">
        <v>319.93</v>
      </c>
      <c r="C48" s="795">
        <v>319.93</v>
      </c>
      <c r="D48" s="724">
        <f>(C48-B48)/B48</f>
        <v>0</v>
      </c>
    </row>
    <row r="49" spans="1:4" x14ac:dyDescent="0.25">
      <c r="A49" s="701" t="s">
        <v>633</v>
      </c>
      <c r="B49" s="795">
        <v>277.05</v>
      </c>
      <c r="C49" s="795">
        <v>277.05</v>
      </c>
      <c r="D49" s="724">
        <f>(C49-B49)/B49</f>
        <v>0</v>
      </c>
    </row>
    <row r="50" spans="1:4" x14ac:dyDescent="0.25">
      <c r="A50" s="701" t="s">
        <v>634</v>
      </c>
      <c r="B50" s="795">
        <v>294.64999999999998</v>
      </c>
      <c r="C50" s="795">
        <v>294.64999999999998</v>
      </c>
      <c r="D50" s="724">
        <f>(C50-B50)/B50</f>
        <v>0</v>
      </c>
    </row>
    <row r="51" spans="1:4" x14ac:dyDescent="0.25">
      <c r="A51" s="701" t="s">
        <v>635</v>
      </c>
      <c r="B51" s="795">
        <v>294.64999999999998</v>
      </c>
      <c r="C51" s="795">
        <v>294.64999999999998</v>
      </c>
      <c r="D51" s="724">
        <f>(C51-B51)/B51</f>
        <v>0</v>
      </c>
    </row>
    <row r="52" spans="1:4" x14ac:dyDescent="0.25">
      <c r="D52" s="724"/>
    </row>
    <row r="53" spans="1:4" x14ac:dyDescent="0.25">
      <c r="D53" s="724"/>
    </row>
  </sheetData>
  <mergeCells count="2">
    <mergeCell ref="C20:D20"/>
    <mergeCell ref="C45:D45"/>
  </mergeCells>
  <hyperlinks>
    <hyperlink ref="B3" r:id="rId1" xr:uid="{66BDC795-89B7-486B-8F7F-B6311520EA63}"/>
  </hyperlinks>
  <pageMargins left="0.7" right="0.7" top="0.75" bottom="0.75" header="0.3" footer="0.3"/>
  <pageSetup orientation="portrait"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6" tint="-0.249977111117893"/>
  </sheetPr>
  <dimension ref="A1:J34"/>
  <sheetViews>
    <sheetView workbookViewId="0">
      <selection activeCell="A31" sqref="A31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45" t="s">
        <v>29</v>
      </c>
    </row>
    <row r="2" spans="1:8" x14ac:dyDescent="0.25">
      <c r="A2" s="1" t="s">
        <v>1052</v>
      </c>
      <c r="B2" s="1" t="s">
        <v>1227</v>
      </c>
    </row>
    <row r="3" spans="1:8" x14ac:dyDescent="0.25">
      <c r="A3" s="1" t="s">
        <v>1054</v>
      </c>
      <c r="B3" s="157" t="s">
        <v>1228</v>
      </c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>
        <v>0</v>
      </c>
      <c r="D6" s="733">
        <v>0</v>
      </c>
      <c r="E6" s="724"/>
      <c r="G6" s="462" t="s">
        <v>1229</v>
      </c>
    </row>
    <row r="7" spans="1:8" x14ac:dyDescent="0.25">
      <c r="A7" s="687" t="s">
        <v>1063</v>
      </c>
      <c r="B7" s="687">
        <v>15</v>
      </c>
      <c r="C7" s="733">
        <v>13</v>
      </c>
      <c r="D7" s="733">
        <v>13</v>
      </c>
      <c r="E7" s="724">
        <f t="shared" ref="E7:E13" si="0">+(D7-C7)/C7</f>
        <v>0</v>
      </c>
      <c r="G7" s="463" t="s">
        <v>1230</v>
      </c>
    </row>
    <row r="8" spans="1:8" x14ac:dyDescent="0.25">
      <c r="A8" s="687" t="s">
        <v>1064</v>
      </c>
      <c r="B8" s="687">
        <v>15</v>
      </c>
      <c r="C8" s="733">
        <v>0</v>
      </c>
      <c r="D8" s="733">
        <v>0</v>
      </c>
      <c r="E8" s="724"/>
      <c r="G8" s="464" t="s">
        <v>1231</v>
      </c>
    </row>
    <row r="9" spans="1:8" ht="17.25" x14ac:dyDescent="0.25">
      <c r="A9" s="687" t="s">
        <v>1065</v>
      </c>
      <c r="B9" s="687">
        <v>15</v>
      </c>
      <c r="C9" s="733">
        <v>0</v>
      </c>
      <c r="D9" s="733">
        <v>0</v>
      </c>
      <c r="E9" s="724"/>
      <c r="G9" s="463" t="s">
        <v>1232</v>
      </c>
    </row>
    <row r="10" spans="1:8" x14ac:dyDescent="0.25">
      <c r="A10" s="687" t="s">
        <v>1066</v>
      </c>
      <c r="B10" s="687">
        <v>15</v>
      </c>
      <c r="C10" s="733">
        <v>3.4</v>
      </c>
      <c r="D10" s="733">
        <v>5.4</v>
      </c>
      <c r="E10" s="724">
        <f t="shared" si="0"/>
        <v>0.58823529411764719</v>
      </c>
      <c r="G10" s="464" t="s">
        <v>1233</v>
      </c>
    </row>
    <row r="11" spans="1:8" ht="30" x14ac:dyDescent="0.25">
      <c r="A11" s="687" t="s">
        <v>1028</v>
      </c>
      <c r="B11" s="687">
        <v>15</v>
      </c>
      <c r="C11" s="733">
        <v>4.22</v>
      </c>
      <c r="D11" s="733">
        <v>4.34</v>
      </c>
      <c r="E11" s="724">
        <f t="shared" si="0"/>
        <v>2.8436018957345998E-2</v>
      </c>
      <c r="G11" s="465" t="s">
        <v>1234</v>
      </c>
    </row>
    <row r="12" spans="1:8" ht="30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  <c r="G12" s="468" t="s">
        <v>1235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629.1</v>
      </c>
      <c r="D13" s="733">
        <f>+((D12*B12)+(D11*B11)+(D10*B10)+(D9*B9)+(D8*B8)+(D7*B7)+(D6*B6))*2</f>
        <v>692.7</v>
      </c>
      <c r="E13" s="724">
        <f t="shared" si="0"/>
        <v>0.10109680495946594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174.09</v>
      </c>
      <c r="C16" s="723">
        <v>174.09</v>
      </c>
      <c r="D16" s="724">
        <f>(C16-B16)/B16</f>
        <v>0</v>
      </c>
    </row>
    <row r="17" spans="1:10" x14ac:dyDescent="0.25">
      <c r="A17" s="687" t="s">
        <v>1070</v>
      </c>
      <c r="B17" s="723">
        <v>174.09</v>
      </c>
      <c r="C17" s="723">
        <v>174.09</v>
      </c>
      <c r="D17" s="724">
        <f>(C17-B17)/B17</f>
        <v>0</v>
      </c>
    </row>
    <row r="18" spans="1:10" x14ac:dyDescent="0.25">
      <c r="A18" s="687" t="s">
        <v>1071</v>
      </c>
      <c r="B18" s="723">
        <v>178.59</v>
      </c>
      <c r="C18" s="723">
        <v>178.59</v>
      </c>
      <c r="D18" s="724">
        <f>(C18-B18)/B18</f>
        <v>0</v>
      </c>
    </row>
    <row r="20" spans="1:10" x14ac:dyDescent="0.25">
      <c r="A20" s="45"/>
      <c r="B20" s="735" t="s">
        <v>57</v>
      </c>
      <c r="C20" s="895" t="s">
        <v>58</v>
      </c>
      <c r="D20" s="895"/>
    </row>
    <row r="21" spans="1:10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10" ht="47.25" x14ac:dyDescent="0.25">
      <c r="A22" s="701" t="s">
        <v>310</v>
      </c>
      <c r="B22" s="706">
        <v>211.45</v>
      </c>
      <c r="C22" s="706">
        <v>211.45</v>
      </c>
      <c r="D22" s="741">
        <f t="shared" ref="D22:D34" si="1">(C22-B22)/B22</f>
        <v>0</v>
      </c>
      <c r="E22" s="2"/>
      <c r="G22" s="2"/>
      <c r="H22" s="2"/>
      <c r="I22" s="2"/>
    </row>
    <row r="23" spans="1:10" ht="31.5" x14ac:dyDescent="0.25">
      <c r="A23" s="701" t="s">
        <v>311</v>
      </c>
      <c r="B23" s="706">
        <v>209.09</v>
      </c>
      <c r="C23" s="702">
        <v>209.09</v>
      </c>
      <c r="D23" s="741">
        <f t="shared" si="1"/>
        <v>0</v>
      </c>
      <c r="E23" s="2"/>
      <c r="G23" s="2"/>
      <c r="H23" s="2"/>
      <c r="I23" s="2"/>
    </row>
    <row r="24" spans="1:10" ht="31.5" x14ac:dyDescent="0.25">
      <c r="A24" s="701" t="s">
        <v>312</v>
      </c>
      <c r="B24" s="706">
        <v>208.24</v>
      </c>
      <c r="C24" s="756">
        <v>208.24</v>
      </c>
      <c r="D24" s="741">
        <f t="shared" si="1"/>
        <v>0</v>
      </c>
      <c r="E24" s="2"/>
      <c r="G24" s="2"/>
      <c r="H24" s="2"/>
      <c r="I24" s="2"/>
    </row>
    <row r="25" spans="1:10" ht="31.5" x14ac:dyDescent="0.25">
      <c r="A25" s="701" t="s">
        <v>1236</v>
      </c>
      <c r="B25" s="706">
        <v>219.09</v>
      </c>
      <c r="C25" s="702">
        <v>219.09</v>
      </c>
      <c r="D25" s="741">
        <f t="shared" si="1"/>
        <v>0</v>
      </c>
      <c r="E25" s="2"/>
      <c r="G25" s="2"/>
      <c r="H25" s="2"/>
      <c r="I25" s="2"/>
      <c r="J25" s="2"/>
    </row>
    <row r="26" spans="1:10" x14ac:dyDescent="0.25">
      <c r="A26" s="687" t="s">
        <v>314</v>
      </c>
      <c r="B26" s="687">
        <v>174.09</v>
      </c>
      <c r="C26" s="723">
        <v>218.59</v>
      </c>
      <c r="D26" s="755">
        <f t="shared" si="1"/>
        <v>0.2556149118272158</v>
      </c>
      <c r="G26" s="1" t="s">
        <v>1237</v>
      </c>
    </row>
    <row r="27" spans="1:10" ht="31.5" x14ac:dyDescent="0.25">
      <c r="A27" s="701" t="s">
        <v>315</v>
      </c>
      <c r="B27" s="706">
        <v>176.14</v>
      </c>
      <c r="C27" s="756">
        <v>176.14</v>
      </c>
      <c r="D27" s="741">
        <f t="shared" si="1"/>
        <v>0</v>
      </c>
      <c r="E27" s="2"/>
      <c r="G27" s="2"/>
      <c r="H27" s="2"/>
      <c r="I27" s="2"/>
    </row>
    <row r="28" spans="1:10" ht="47.25" x14ac:dyDescent="0.25">
      <c r="A28" s="701" t="s">
        <v>316</v>
      </c>
      <c r="B28" s="706">
        <v>215.04</v>
      </c>
      <c r="C28" s="702">
        <v>215.04</v>
      </c>
      <c r="D28" s="741">
        <f t="shared" si="1"/>
        <v>0</v>
      </c>
      <c r="E28" s="2"/>
      <c r="G28" s="2"/>
      <c r="H28" s="2"/>
      <c r="I28" s="2"/>
    </row>
    <row r="29" spans="1:10" x14ac:dyDescent="0.25">
      <c r="A29" s="701" t="s">
        <v>317</v>
      </c>
      <c r="B29" s="706">
        <v>197.89</v>
      </c>
      <c r="C29" s="702">
        <v>197.89</v>
      </c>
      <c r="D29" s="741">
        <f t="shared" si="1"/>
        <v>0</v>
      </c>
      <c r="E29" s="2"/>
      <c r="G29" s="2"/>
      <c r="H29" s="2"/>
      <c r="I29" s="2"/>
    </row>
    <row r="30" spans="1:10" x14ac:dyDescent="0.25">
      <c r="A30" s="583" t="s">
        <v>318</v>
      </c>
      <c r="B30" s="706">
        <v>195.09</v>
      </c>
      <c r="C30" s="756">
        <v>195.09</v>
      </c>
      <c r="D30" s="741">
        <f t="shared" si="1"/>
        <v>0</v>
      </c>
      <c r="E30" s="2"/>
      <c r="G30" s="2"/>
      <c r="H30" s="2"/>
      <c r="I30" s="2"/>
    </row>
    <row r="31" spans="1:10" ht="31.5" x14ac:dyDescent="0.25">
      <c r="A31" s="43" t="s">
        <v>1238</v>
      </c>
      <c r="B31" s="687">
        <v>174.09</v>
      </c>
      <c r="C31" s="687">
        <v>218.59</v>
      </c>
      <c r="D31" s="755">
        <f t="shared" si="1"/>
        <v>0.2556149118272158</v>
      </c>
      <c r="G31" s="1" t="s">
        <v>1237</v>
      </c>
    </row>
    <row r="32" spans="1:10" x14ac:dyDescent="0.25">
      <c r="A32" s="527" t="s">
        <v>320</v>
      </c>
      <c r="B32" s="506">
        <v>212.14</v>
      </c>
      <c r="C32" s="528">
        <v>212.14</v>
      </c>
      <c r="D32" s="520">
        <f t="shared" si="1"/>
        <v>0</v>
      </c>
      <c r="E32" s="2"/>
      <c r="G32" s="2"/>
      <c r="H32" s="2"/>
      <c r="I32" s="2"/>
    </row>
    <row r="33" spans="1:9" x14ac:dyDescent="0.25">
      <c r="A33" s="471" t="s">
        <v>321</v>
      </c>
      <c r="B33" s="219">
        <v>247.09</v>
      </c>
      <c r="C33" s="220">
        <v>247.09</v>
      </c>
      <c r="D33" s="472">
        <f t="shared" si="1"/>
        <v>0</v>
      </c>
      <c r="E33" s="2"/>
      <c r="G33" s="2"/>
      <c r="H33" s="2"/>
      <c r="I33" s="2"/>
    </row>
    <row r="34" spans="1:9" x14ac:dyDescent="0.25">
      <c r="A34" s="165" t="s">
        <v>322</v>
      </c>
      <c r="B34" s="219">
        <v>210.09</v>
      </c>
      <c r="C34" s="220">
        <v>210.09</v>
      </c>
      <c r="D34" s="472">
        <f t="shared" si="1"/>
        <v>0</v>
      </c>
      <c r="E34" s="2"/>
      <c r="G34" s="2"/>
      <c r="H34" s="2"/>
      <c r="I34" s="2"/>
    </row>
  </sheetData>
  <sortState xmlns:xlrd2="http://schemas.microsoft.com/office/spreadsheetml/2017/richdata2" ref="A22:J34">
    <sortCondition ref="A22:A34"/>
  </sortState>
  <mergeCells count="1">
    <mergeCell ref="C20:D20"/>
  </mergeCells>
  <hyperlinks>
    <hyperlink ref="B3" r:id="rId1" xr:uid="{261369F1-6F1A-44AF-A6C1-D1B156C8EC48}"/>
  </hyperlinks>
  <pageMargins left="0.7" right="0.7" top="0.75" bottom="0.75" header="0.3" footer="0.3"/>
  <pageSetup orientation="portrait" r:id="rId2"/>
  <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5" tint="-0.249977111117893"/>
  </sheetPr>
  <dimension ref="A1:H25"/>
  <sheetViews>
    <sheetView workbookViewId="0">
      <selection activeCell="G15" sqref="G15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63.5703125" style="1" customWidth="1"/>
    <col min="8" max="16384" width="9.140625" style="1"/>
  </cols>
  <sheetData>
    <row r="1" spans="1:8" ht="24.75" customHeight="1" x14ac:dyDescent="0.35">
      <c r="A1" s="61" t="s">
        <v>1051</v>
      </c>
      <c r="B1" s="53" t="s">
        <v>30</v>
      </c>
    </row>
    <row r="2" spans="1:8" x14ac:dyDescent="0.25">
      <c r="A2" s="1" t="s">
        <v>1052</v>
      </c>
      <c r="B2" s="1" t="s">
        <v>1239</v>
      </c>
    </row>
    <row r="3" spans="1:8" x14ac:dyDescent="0.25">
      <c r="A3" s="1" t="s">
        <v>1054</v>
      </c>
      <c r="B3" s="157" t="s">
        <v>1240</v>
      </c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/>
      <c r="C6" s="733">
        <v>0</v>
      </c>
      <c r="D6" s="733">
        <v>0</v>
      </c>
      <c r="E6" s="724"/>
    </row>
    <row r="7" spans="1:8" x14ac:dyDescent="0.25">
      <c r="A7" s="687" t="s">
        <v>1063</v>
      </c>
      <c r="B7" s="687">
        <v>15</v>
      </c>
      <c r="C7" s="733">
        <v>10</v>
      </c>
      <c r="D7" s="733">
        <v>10</v>
      </c>
      <c r="E7" s="724">
        <f t="shared" ref="E7:E13" si="0">+(D7-C7)/C7</f>
        <v>0</v>
      </c>
      <c r="G7" s="235"/>
    </row>
    <row r="8" spans="1:8" x14ac:dyDescent="0.25">
      <c r="A8" s="687" t="s">
        <v>1064</v>
      </c>
      <c r="B8" s="687"/>
      <c r="C8" s="733">
        <v>0</v>
      </c>
      <c r="D8" s="733">
        <v>0</v>
      </c>
      <c r="E8" s="724"/>
    </row>
    <row r="9" spans="1:8" x14ac:dyDescent="0.25">
      <c r="A9" s="687" t="s">
        <v>1065</v>
      </c>
      <c r="B9" s="687">
        <v>15</v>
      </c>
      <c r="C9" s="733">
        <v>0.85</v>
      </c>
      <c r="D9" s="733">
        <v>0.85</v>
      </c>
      <c r="E9" s="724">
        <f t="shared" si="0"/>
        <v>0</v>
      </c>
    </row>
    <row r="10" spans="1:8" x14ac:dyDescent="0.25">
      <c r="A10" s="687" t="s">
        <v>1066</v>
      </c>
      <c r="B10" s="687">
        <v>14.71</v>
      </c>
      <c r="C10" s="733">
        <v>7.65</v>
      </c>
      <c r="D10" s="733">
        <v>7.65</v>
      </c>
      <c r="E10" s="724">
        <f t="shared" si="0"/>
        <v>0</v>
      </c>
    </row>
    <row r="11" spans="1:8" x14ac:dyDescent="0.25">
      <c r="A11" s="687" t="s">
        <v>1028</v>
      </c>
      <c r="B11" s="687">
        <v>15</v>
      </c>
      <c r="C11" s="733">
        <v>2.5</v>
      </c>
      <c r="D11" s="733">
        <v>2.5</v>
      </c>
      <c r="E11" s="724">
        <f t="shared" si="0"/>
        <v>0</v>
      </c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636.06299999999999</v>
      </c>
      <c r="D13" s="733">
        <f>+((D12*B12)+(D11*B11)+(D10*B10)+(D9*B9)+(D8*B8)+(D7*B7)+(D6*B6))*2</f>
        <v>636.06299999999999</v>
      </c>
      <c r="E13" s="724">
        <f t="shared" si="0"/>
        <v>0</v>
      </c>
      <c r="G13" s="235"/>
      <c r="H13"/>
    </row>
    <row r="14" spans="1:8" x14ac:dyDescent="0.25">
      <c r="G14" s="1" t="s">
        <v>1241</v>
      </c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182.42</v>
      </c>
      <c r="C16" s="750">
        <v>182.42</v>
      </c>
      <c r="D16" s="724">
        <f>(C16-B16)/B16</f>
        <v>0</v>
      </c>
      <c r="G16" s="158"/>
    </row>
    <row r="17" spans="1:7" x14ac:dyDescent="0.25">
      <c r="A17" s="687" t="s">
        <v>1070</v>
      </c>
      <c r="B17" s="723">
        <v>182.42</v>
      </c>
      <c r="C17" s="237">
        <v>182.42</v>
      </c>
      <c r="D17" s="724">
        <f>(C17-B17)/B17</f>
        <v>0</v>
      </c>
      <c r="G17" s="158"/>
    </row>
    <row r="18" spans="1:7" x14ac:dyDescent="0.25">
      <c r="A18" s="687" t="s">
        <v>1071</v>
      </c>
      <c r="B18" s="723">
        <v>201.27</v>
      </c>
      <c r="C18" s="237">
        <v>201.27</v>
      </c>
      <c r="D18" s="724">
        <f>(C18-B18)/B18</f>
        <v>0</v>
      </c>
      <c r="G18" s="158"/>
    </row>
    <row r="20" spans="1:7" x14ac:dyDescent="0.25">
      <c r="A20" s="45"/>
      <c r="B20" s="735" t="s">
        <v>57</v>
      </c>
      <c r="C20" s="895" t="s">
        <v>58</v>
      </c>
      <c r="D20" s="895"/>
    </row>
    <row r="21" spans="1:7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7" ht="31.5" x14ac:dyDescent="0.25">
      <c r="A22" s="701" t="s">
        <v>323</v>
      </c>
      <c r="B22" s="702">
        <v>217.57</v>
      </c>
      <c r="C22" s="702">
        <v>217.57</v>
      </c>
      <c r="D22" s="741">
        <f>(C22-B22)/B22</f>
        <v>0</v>
      </c>
      <c r="G22" s="158"/>
    </row>
    <row r="23" spans="1:7" ht="31.5" x14ac:dyDescent="0.25">
      <c r="A23" s="701" t="s">
        <v>324</v>
      </c>
      <c r="B23" s="702">
        <v>211.57</v>
      </c>
      <c r="C23" s="702">
        <v>211.57</v>
      </c>
      <c r="D23" s="741">
        <f>(C23-B23)/B23</f>
        <v>0</v>
      </c>
      <c r="G23" s="158"/>
    </row>
    <row r="24" spans="1:7" x14ac:dyDescent="0.25">
      <c r="A24" s="701" t="s">
        <v>325</v>
      </c>
      <c r="B24" s="706">
        <v>204.07</v>
      </c>
      <c r="C24" s="706">
        <v>204.07</v>
      </c>
      <c r="D24" s="741">
        <f>(C24-B24)/B24</f>
        <v>0</v>
      </c>
      <c r="G24" s="158"/>
    </row>
    <row r="25" spans="1:7" x14ac:dyDescent="0.25">
      <c r="D25"/>
    </row>
  </sheetData>
  <mergeCells count="1">
    <mergeCell ref="C20:D20"/>
  </mergeCells>
  <hyperlinks>
    <hyperlink ref="B3" r:id="rId1" xr:uid="{CBB8FBCC-C5E8-4772-BBB5-37D8CF71AA57}"/>
  </hyperlinks>
  <pageMargins left="0.7" right="0.7" top="0.75" bottom="0.75" header="0.3" footer="0.3"/>
  <pageSetup orientation="portrait"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6" tint="-0.249977111117893"/>
  </sheetPr>
  <dimension ref="A1:H85"/>
  <sheetViews>
    <sheetView workbookViewId="0">
      <selection activeCell="D10" sqref="D10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31</v>
      </c>
    </row>
    <row r="2" spans="1:8" x14ac:dyDescent="0.25">
      <c r="A2" s="1" t="s">
        <v>1052</v>
      </c>
      <c r="B2" s="1" t="s">
        <v>1242</v>
      </c>
    </row>
    <row r="3" spans="1:8" x14ac:dyDescent="0.25">
      <c r="A3" s="1" t="s">
        <v>1054</v>
      </c>
      <c r="B3" s="157" t="s">
        <v>1243</v>
      </c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>
        <v>0</v>
      </c>
      <c r="D6" s="733"/>
      <c r="E6" s="724"/>
    </row>
    <row r="7" spans="1:8" x14ac:dyDescent="0.25">
      <c r="A7" s="687" t="s">
        <v>1063</v>
      </c>
      <c r="B7" s="687">
        <v>15</v>
      </c>
      <c r="C7" s="733">
        <v>10.95</v>
      </c>
      <c r="D7" s="733">
        <v>10.95</v>
      </c>
      <c r="E7" s="724">
        <f t="shared" ref="E7:E13" si="0">+(D7-C7)/C7</f>
        <v>0</v>
      </c>
    </row>
    <row r="8" spans="1:8" x14ac:dyDescent="0.25">
      <c r="A8" s="687" t="s">
        <v>1064</v>
      </c>
      <c r="B8" s="687">
        <v>15</v>
      </c>
      <c r="C8" s="733"/>
      <c r="D8" s="733"/>
      <c r="E8" s="724"/>
    </row>
    <row r="9" spans="1:8" x14ac:dyDescent="0.25">
      <c r="A9" s="687" t="s">
        <v>1065</v>
      </c>
      <c r="B9" s="687">
        <v>15</v>
      </c>
      <c r="C9" s="733">
        <v>0.75</v>
      </c>
      <c r="D9" s="733">
        <v>1.25</v>
      </c>
      <c r="E9" s="724">
        <f t="shared" si="0"/>
        <v>0.66666666666666663</v>
      </c>
    </row>
    <row r="10" spans="1:8" x14ac:dyDescent="0.25">
      <c r="A10" s="687" t="s">
        <v>1066</v>
      </c>
      <c r="B10" s="723">
        <f>114.75/D10</f>
        <v>14.488636363636363</v>
      </c>
      <c r="C10" s="733">
        <v>7.77</v>
      </c>
      <c r="D10" s="733">
        <v>7.92</v>
      </c>
      <c r="E10" s="724">
        <f t="shared" si="0"/>
        <v>1.9305019305019353E-2</v>
      </c>
    </row>
    <row r="11" spans="1:8" x14ac:dyDescent="0.25">
      <c r="A11" s="687" t="s">
        <v>1028</v>
      </c>
      <c r="B11" s="687">
        <v>15</v>
      </c>
      <c r="C11" s="733">
        <v>3</v>
      </c>
      <c r="D11" s="733">
        <v>3</v>
      </c>
      <c r="E11" s="724">
        <f t="shared" si="0"/>
        <v>0</v>
      </c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+((C12*B12)+(C11*B11)+(112.5)+(C9*B9)+(C8*B8)+(C7*B7)+(C6*B6))*2</f>
        <v>676.5</v>
      </c>
      <c r="D13" s="733">
        <f>+((D12*B12)+(D11*B11)+(D10*B10)+(D9*B9)+(D8*B8)+(D7*B7)+(D6*B6))*2</f>
        <v>696</v>
      </c>
      <c r="E13" s="724">
        <f t="shared" si="0"/>
        <v>2.8824833702882482E-2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186.17</v>
      </c>
      <c r="C16" s="687">
        <v>186.17</v>
      </c>
      <c r="D16" s="724">
        <f>(C16-B16)/B16</f>
        <v>0</v>
      </c>
      <c r="E16" s="1" t="s">
        <v>9</v>
      </c>
    </row>
    <row r="17" spans="1:4" x14ac:dyDescent="0.25">
      <c r="A17" s="687" t="s">
        <v>1070</v>
      </c>
      <c r="B17" s="723">
        <v>186.17</v>
      </c>
      <c r="C17" s="687">
        <v>186.17</v>
      </c>
      <c r="D17" s="724">
        <f>(C17-B17)/B17</f>
        <v>0</v>
      </c>
    </row>
    <row r="18" spans="1:4" x14ac:dyDescent="0.25">
      <c r="A18" s="687" t="s">
        <v>1071</v>
      </c>
      <c r="B18" s="723">
        <v>216.17</v>
      </c>
      <c r="C18" s="687">
        <v>216.17</v>
      </c>
      <c r="D18" s="724">
        <f>(C18-B18)/B18</f>
        <v>0</v>
      </c>
    </row>
    <row r="20" spans="1:4" x14ac:dyDescent="0.25">
      <c r="A20" s="45"/>
      <c r="B20" s="735" t="s">
        <v>57</v>
      </c>
      <c r="C20" s="895" t="s">
        <v>58</v>
      </c>
      <c r="D20" s="895"/>
    </row>
    <row r="21" spans="1:4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4" x14ac:dyDescent="0.25">
      <c r="A22" s="701" t="s">
        <v>76</v>
      </c>
      <c r="B22" s="706">
        <v>211.45</v>
      </c>
      <c r="C22" s="702">
        <v>211.45</v>
      </c>
      <c r="D22" s="741">
        <f t="shared" ref="D22:D51" si="1">(C22-B22)/B22</f>
        <v>0</v>
      </c>
    </row>
    <row r="23" spans="1:4" x14ac:dyDescent="0.25">
      <c r="A23" s="701" t="s">
        <v>326</v>
      </c>
      <c r="B23" s="706">
        <v>235.58</v>
      </c>
      <c r="C23" s="756">
        <v>235.58</v>
      </c>
      <c r="D23" s="741">
        <f t="shared" si="1"/>
        <v>0</v>
      </c>
    </row>
    <row r="24" spans="1:4" x14ac:dyDescent="0.25">
      <c r="A24" s="701" t="s">
        <v>327</v>
      </c>
      <c r="B24" s="706">
        <v>186.17</v>
      </c>
      <c r="C24" s="756">
        <v>186.17</v>
      </c>
      <c r="D24" s="741">
        <f t="shared" si="1"/>
        <v>0</v>
      </c>
    </row>
    <row r="25" spans="1:4" x14ac:dyDescent="0.25">
      <c r="A25" s="796" t="s">
        <v>328</v>
      </c>
      <c r="B25" s="706">
        <v>197.15</v>
      </c>
      <c r="C25" s="756">
        <v>197.15</v>
      </c>
      <c r="D25" s="741">
        <f t="shared" si="1"/>
        <v>0</v>
      </c>
    </row>
    <row r="26" spans="1:4" x14ac:dyDescent="0.25">
      <c r="A26" s="796" t="s">
        <v>329</v>
      </c>
      <c r="B26" s="706">
        <v>186.17</v>
      </c>
      <c r="C26" s="756">
        <v>186.17</v>
      </c>
      <c r="D26" s="741">
        <f t="shared" si="1"/>
        <v>0</v>
      </c>
    </row>
    <row r="27" spans="1:4" x14ac:dyDescent="0.25">
      <c r="A27" s="701" t="s">
        <v>330</v>
      </c>
      <c r="B27" s="706">
        <v>197.15</v>
      </c>
      <c r="C27" s="756">
        <v>197.15</v>
      </c>
      <c r="D27" s="741">
        <f t="shared" si="1"/>
        <v>0</v>
      </c>
    </row>
    <row r="28" spans="1:4" ht="47.25" x14ac:dyDescent="0.25">
      <c r="A28" s="701" t="s">
        <v>331</v>
      </c>
      <c r="B28" s="706">
        <v>186.17</v>
      </c>
      <c r="C28" s="756">
        <v>186.17</v>
      </c>
      <c r="D28" s="741">
        <f t="shared" si="1"/>
        <v>0</v>
      </c>
    </row>
    <row r="29" spans="1:4" x14ac:dyDescent="0.25">
      <c r="A29" s="701" t="s">
        <v>332</v>
      </c>
      <c r="B29" s="706">
        <v>186.17</v>
      </c>
      <c r="C29" s="756">
        <v>186.17</v>
      </c>
      <c r="D29" s="741">
        <f t="shared" si="1"/>
        <v>0</v>
      </c>
    </row>
    <row r="30" spans="1:4" x14ac:dyDescent="0.25">
      <c r="A30" s="701" t="s">
        <v>333</v>
      </c>
      <c r="B30" s="706">
        <v>186.17</v>
      </c>
      <c r="C30" s="756">
        <v>186.17</v>
      </c>
      <c r="D30" s="741">
        <f t="shared" si="1"/>
        <v>0</v>
      </c>
    </row>
    <row r="31" spans="1:4" ht="31.5" x14ac:dyDescent="0.25">
      <c r="A31" s="701" t="s">
        <v>334</v>
      </c>
      <c r="B31" s="706">
        <v>213.63</v>
      </c>
      <c r="C31" s="702">
        <v>213.63</v>
      </c>
      <c r="D31" s="741">
        <f t="shared" si="1"/>
        <v>0</v>
      </c>
    </row>
    <row r="32" spans="1:4" x14ac:dyDescent="0.25">
      <c r="A32" s="701" t="s">
        <v>335</v>
      </c>
      <c r="B32" s="706">
        <v>197.15</v>
      </c>
      <c r="C32" s="756">
        <v>197.15</v>
      </c>
      <c r="D32" s="741">
        <f t="shared" si="1"/>
        <v>0</v>
      </c>
    </row>
    <row r="33" spans="1:5" x14ac:dyDescent="0.25">
      <c r="A33" s="701" t="s">
        <v>108</v>
      </c>
      <c r="B33" s="706">
        <v>208.13</v>
      </c>
      <c r="C33" s="756">
        <v>208.13</v>
      </c>
      <c r="D33" s="741">
        <f t="shared" si="1"/>
        <v>0</v>
      </c>
    </row>
    <row r="34" spans="1:5" x14ac:dyDescent="0.25">
      <c r="A34" s="701" t="s">
        <v>336</v>
      </c>
      <c r="B34" s="706">
        <v>197.15</v>
      </c>
      <c r="C34" s="756">
        <v>197.15</v>
      </c>
      <c r="D34" s="741">
        <f t="shared" si="1"/>
        <v>0</v>
      </c>
    </row>
    <row r="35" spans="1:5" x14ac:dyDescent="0.25">
      <c r="A35" s="796" t="s">
        <v>337</v>
      </c>
      <c r="B35" s="706">
        <v>197.15</v>
      </c>
      <c r="C35" s="756">
        <v>197.15</v>
      </c>
      <c r="D35" s="741">
        <f t="shared" si="1"/>
        <v>0</v>
      </c>
    </row>
    <row r="36" spans="1:5" x14ac:dyDescent="0.25">
      <c r="A36" s="796" t="s">
        <v>338</v>
      </c>
      <c r="B36" s="706">
        <v>219.11</v>
      </c>
      <c r="C36" s="702">
        <v>219.11</v>
      </c>
      <c r="D36" s="741">
        <f t="shared" si="1"/>
        <v>0</v>
      </c>
    </row>
    <row r="37" spans="1:5" ht="31.5" x14ac:dyDescent="0.25">
      <c r="A37" s="701" t="s">
        <v>94</v>
      </c>
      <c r="B37" s="706">
        <v>188.91</v>
      </c>
      <c r="C37" s="756">
        <v>188.91</v>
      </c>
      <c r="D37" s="741">
        <f t="shared" si="1"/>
        <v>0</v>
      </c>
    </row>
    <row r="38" spans="1:5" x14ac:dyDescent="0.25">
      <c r="A38" s="796" t="s">
        <v>339</v>
      </c>
      <c r="B38" s="706">
        <v>197.15</v>
      </c>
      <c r="C38" s="756">
        <v>197.15</v>
      </c>
      <c r="D38" s="741">
        <f t="shared" si="1"/>
        <v>0</v>
      </c>
    </row>
    <row r="39" spans="1:5" x14ac:dyDescent="0.25">
      <c r="A39" s="701" t="s">
        <v>340</v>
      </c>
      <c r="B39" s="706">
        <v>219.11</v>
      </c>
      <c r="C39" s="702">
        <v>219.11</v>
      </c>
      <c r="D39" s="741">
        <f t="shared" si="1"/>
        <v>0</v>
      </c>
    </row>
    <row r="40" spans="1:5" x14ac:dyDescent="0.25">
      <c r="A40" s="701" t="s">
        <v>341</v>
      </c>
      <c r="B40" s="706">
        <v>197.15</v>
      </c>
      <c r="C40" s="756">
        <v>197.15</v>
      </c>
      <c r="D40" s="741">
        <f t="shared" si="1"/>
        <v>0</v>
      </c>
    </row>
    <row r="41" spans="1:5" x14ac:dyDescent="0.25">
      <c r="A41" s="796" t="s">
        <v>342</v>
      </c>
      <c r="B41" s="706">
        <v>208.13</v>
      </c>
      <c r="C41" s="756">
        <v>208.13</v>
      </c>
      <c r="D41" s="741">
        <f t="shared" si="1"/>
        <v>0</v>
      </c>
    </row>
    <row r="42" spans="1:5" x14ac:dyDescent="0.25">
      <c r="A42" s="701" t="s">
        <v>158</v>
      </c>
      <c r="B42" s="706">
        <v>208.13</v>
      </c>
      <c r="C42" s="756">
        <v>208.13</v>
      </c>
      <c r="D42" s="741">
        <f t="shared" si="1"/>
        <v>0</v>
      </c>
    </row>
    <row r="43" spans="1:5" x14ac:dyDescent="0.25">
      <c r="A43" s="796" t="s">
        <v>343</v>
      </c>
      <c r="B43" s="706">
        <v>219.11</v>
      </c>
      <c r="C43" s="702">
        <v>219.11</v>
      </c>
      <c r="D43" s="741">
        <f t="shared" si="1"/>
        <v>0</v>
      </c>
    </row>
    <row r="44" spans="1:5" ht="31.5" x14ac:dyDescent="0.25">
      <c r="A44" s="701" t="s">
        <v>344</v>
      </c>
      <c r="B44" s="706">
        <v>213.63</v>
      </c>
      <c r="C44" s="702">
        <v>213.63</v>
      </c>
      <c r="D44" s="741">
        <f t="shared" si="1"/>
        <v>0</v>
      </c>
    </row>
    <row r="45" spans="1:5" ht="31.5" x14ac:dyDescent="0.25">
      <c r="A45" s="701" t="s">
        <v>345</v>
      </c>
      <c r="B45" s="706">
        <v>213.63</v>
      </c>
      <c r="C45" s="702">
        <v>213.63</v>
      </c>
      <c r="D45" s="741">
        <f t="shared" si="1"/>
        <v>0</v>
      </c>
    </row>
    <row r="46" spans="1:5" x14ac:dyDescent="0.25">
      <c r="A46" s="701" t="s">
        <v>346</v>
      </c>
      <c r="B46" s="706">
        <v>213.63</v>
      </c>
      <c r="C46" s="702">
        <v>213.63</v>
      </c>
      <c r="D46" s="741">
        <f t="shared" si="1"/>
        <v>0</v>
      </c>
    </row>
    <row r="47" spans="1:5" x14ac:dyDescent="0.25">
      <c r="A47" s="701" t="s">
        <v>347</v>
      </c>
      <c r="B47" s="706">
        <v>230.09</v>
      </c>
      <c r="C47" s="756">
        <v>230.09</v>
      </c>
      <c r="D47" s="741">
        <f t="shared" si="1"/>
        <v>0</v>
      </c>
    </row>
    <row r="48" spans="1:5" x14ac:dyDescent="0.25">
      <c r="A48" s="701" t="s">
        <v>348</v>
      </c>
      <c r="B48" s="706">
        <v>295.95</v>
      </c>
      <c r="C48" s="756">
        <v>295.95</v>
      </c>
      <c r="D48" s="741">
        <f t="shared" si="1"/>
        <v>0</v>
      </c>
      <c r="E48" s="2"/>
    </row>
    <row r="49" spans="1:4" x14ac:dyDescent="0.25">
      <c r="A49" s="701" t="s">
        <v>349</v>
      </c>
      <c r="B49" s="706">
        <v>213.63</v>
      </c>
      <c r="C49" s="702">
        <v>213.63</v>
      </c>
      <c r="D49" s="741">
        <f t="shared" si="1"/>
        <v>0</v>
      </c>
    </row>
    <row r="50" spans="1:4" x14ac:dyDescent="0.25">
      <c r="A50" s="701" t="s">
        <v>350</v>
      </c>
      <c r="B50" s="706">
        <v>213.63</v>
      </c>
      <c r="C50" s="702">
        <v>213.63</v>
      </c>
      <c r="D50" s="741">
        <f t="shared" si="1"/>
        <v>0</v>
      </c>
    </row>
    <row r="51" spans="1:4" x14ac:dyDescent="0.25">
      <c r="A51" s="701" t="s">
        <v>351</v>
      </c>
      <c r="B51" s="706">
        <v>197.15</v>
      </c>
      <c r="C51" s="756">
        <v>197.15</v>
      </c>
      <c r="D51" s="741">
        <f t="shared" si="1"/>
        <v>0</v>
      </c>
    </row>
    <row r="52" spans="1:4" customFormat="1" ht="12.75" x14ac:dyDescent="0.2"/>
    <row r="53" spans="1:4" x14ac:dyDescent="0.25">
      <c r="A53" s="45"/>
      <c r="B53" s="735" t="s">
        <v>57</v>
      </c>
      <c r="C53" s="895" t="s">
        <v>58</v>
      </c>
      <c r="D53" s="895"/>
    </row>
    <row r="54" spans="1:4" ht="78.75" x14ac:dyDescent="0.25">
      <c r="A54" s="731" t="s">
        <v>1073</v>
      </c>
      <c r="B54" s="732" t="s">
        <v>60</v>
      </c>
      <c r="C54" s="732" t="s">
        <v>60</v>
      </c>
      <c r="D54" s="732" t="s">
        <v>61</v>
      </c>
    </row>
    <row r="55" spans="1:4" x14ac:dyDescent="0.25">
      <c r="A55" s="701" t="s">
        <v>637</v>
      </c>
      <c r="B55" s="751">
        <v>197.15</v>
      </c>
      <c r="C55" s="756">
        <v>197.15</v>
      </c>
      <c r="D55" s="741">
        <f t="shared" ref="D55:D85" si="2">(C55-B55)/B55</f>
        <v>0</v>
      </c>
    </row>
    <row r="56" spans="1:4" x14ac:dyDescent="0.25">
      <c r="A56" s="701" t="s">
        <v>638</v>
      </c>
      <c r="B56" s="751">
        <v>197.15</v>
      </c>
      <c r="C56" s="756">
        <v>197.15</v>
      </c>
      <c r="D56" s="741">
        <f t="shared" si="2"/>
        <v>0</v>
      </c>
    </row>
    <row r="57" spans="1:4" ht="31.5" x14ac:dyDescent="0.25">
      <c r="A57" s="701" t="s">
        <v>639</v>
      </c>
      <c r="B57" s="751">
        <v>223.37</v>
      </c>
      <c r="C57" s="756">
        <v>223.37</v>
      </c>
      <c r="D57" s="741">
        <f t="shared" si="2"/>
        <v>0</v>
      </c>
    </row>
    <row r="58" spans="1:4" x14ac:dyDescent="0.25">
      <c r="A58" s="701" t="s">
        <v>640</v>
      </c>
      <c r="B58" s="751">
        <v>213.63</v>
      </c>
      <c r="C58" s="702">
        <v>213.63</v>
      </c>
      <c r="D58" s="741">
        <f t="shared" si="2"/>
        <v>0</v>
      </c>
    </row>
    <row r="59" spans="1:4" ht="31.5" x14ac:dyDescent="0.25">
      <c r="A59" s="701" t="s">
        <v>641</v>
      </c>
      <c r="B59" s="751">
        <v>241.08</v>
      </c>
      <c r="C59" s="756">
        <v>241.08</v>
      </c>
      <c r="D59" s="741">
        <f t="shared" si="2"/>
        <v>0</v>
      </c>
    </row>
    <row r="60" spans="1:4" x14ac:dyDescent="0.25">
      <c r="A60" s="701" t="s">
        <v>642</v>
      </c>
      <c r="B60" s="751">
        <v>222.2</v>
      </c>
      <c r="C60" s="756">
        <v>222.2</v>
      </c>
      <c r="D60" s="741">
        <f t="shared" si="2"/>
        <v>0</v>
      </c>
    </row>
    <row r="61" spans="1:4" ht="31.5" x14ac:dyDescent="0.25">
      <c r="A61" s="701" t="s">
        <v>643</v>
      </c>
      <c r="B61" s="751">
        <v>223.37</v>
      </c>
      <c r="C61" s="756">
        <v>223.37</v>
      </c>
      <c r="D61" s="741">
        <f t="shared" si="2"/>
        <v>0</v>
      </c>
    </row>
    <row r="62" spans="1:4" ht="31.5" x14ac:dyDescent="0.25">
      <c r="A62" s="701" t="s">
        <v>644</v>
      </c>
      <c r="B62" s="751">
        <v>241.08</v>
      </c>
      <c r="C62" s="756">
        <v>241.08</v>
      </c>
      <c r="D62" s="741">
        <f t="shared" si="2"/>
        <v>0</v>
      </c>
    </row>
    <row r="63" spans="1:4" ht="31.5" x14ac:dyDescent="0.25">
      <c r="A63" s="701" t="s">
        <v>645</v>
      </c>
      <c r="B63" s="751">
        <v>241.08</v>
      </c>
      <c r="C63" s="756">
        <v>241.08</v>
      </c>
      <c r="D63" s="741">
        <f t="shared" si="2"/>
        <v>0</v>
      </c>
    </row>
    <row r="64" spans="1:4" ht="31.5" x14ac:dyDescent="0.25">
      <c r="A64" s="701" t="s">
        <v>646</v>
      </c>
      <c r="B64" s="751">
        <v>191.84</v>
      </c>
      <c r="C64" s="756">
        <v>191.84</v>
      </c>
      <c r="D64" s="741">
        <f t="shared" si="2"/>
        <v>0</v>
      </c>
    </row>
    <row r="65" spans="1:4" ht="31.5" x14ac:dyDescent="0.25">
      <c r="A65" s="701" t="s">
        <v>647</v>
      </c>
      <c r="B65" s="751">
        <v>197.15</v>
      </c>
      <c r="C65" s="756">
        <v>197.15</v>
      </c>
      <c r="D65" s="741">
        <f t="shared" si="2"/>
        <v>0</v>
      </c>
    </row>
    <row r="66" spans="1:4" ht="31.5" x14ac:dyDescent="0.25">
      <c r="A66" s="701" t="s">
        <v>648</v>
      </c>
      <c r="B66" s="751">
        <v>213.63</v>
      </c>
      <c r="C66" s="702">
        <v>213.63</v>
      </c>
      <c r="D66" s="741">
        <f t="shared" si="2"/>
        <v>0</v>
      </c>
    </row>
    <row r="67" spans="1:4" ht="31.5" x14ac:dyDescent="0.25">
      <c r="A67" s="701" t="s">
        <v>649</v>
      </c>
      <c r="B67" s="751">
        <v>213.63</v>
      </c>
      <c r="C67" s="702">
        <v>213.63</v>
      </c>
      <c r="D67" s="741">
        <f t="shared" si="2"/>
        <v>0</v>
      </c>
    </row>
    <row r="68" spans="1:4" ht="31.5" x14ac:dyDescent="0.25">
      <c r="A68" s="701" t="s">
        <v>650</v>
      </c>
      <c r="B68" s="751">
        <v>213.63</v>
      </c>
      <c r="C68" s="702">
        <v>213.63</v>
      </c>
      <c r="D68" s="741">
        <f t="shared" si="2"/>
        <v>0</v>
      </c>
    </row>
    <row r="69" spans="1:4" ht="31.5" x14ac:dyDescent="0.25">
      <c r="A69" s="701" t="s">
        <v>651</v>
      </c>
      <c r="B69" s="751">
        <v>213.63</v>
      </c>
      <c r="C69" s="702">
        <v>213.63</v>
      </c>
      <c r="D69" s="741">
        <f t="shared" si="2"/>
        <v>0</v>
      </c>
    </row>
    <row r="70" spans="1:4" x14ac:dyDescent="0.25">
      <c r="A70" s="701" t="s">
        <v>652</v>
      </c>
      <c r="B70" s="751">
        <v>213.63</v>
      </c>
      <c r="C70" s="702">
        <v>213.63</v>
      </c>
      <c r="D70" s="741">
        <f t="shared" si="2"/>
        <v>0</v>
      </c>
    </row>
    <row r="71" spans="1:4" ht="31.5" x14ac:dyDescent="0.25">
      <c r="A71" s="701" t="s">
        <v>653</v>
      </c>
      <c r="B71" s="751">
        <v>197.15</v>
      </c>
      <c r="C71" s="756">
        <v>197.15</v>
      </c>
      <c r="D71" s="741">
        <f t="shared" si="2"/>
        <v>0</v>
      </c>
    </row>
    <row r="72" spans="1:4" ht="31.5" x14ac:dyDescent="0.25">
      <c r="A72" s="701" t="s">
        <v>654</v>
      </c>
      <c r="B72" s="751">
        <v>197.15</v>
      </c>
      <c r="C72" s="756">
        <v>197.15</v>
      </c>
      <c r="D72" s="741">
        <f t="shared" si="2"/>
        <v>0</v>
      </c>
    </row>
    <row r="73" spans="1:4" ht="31.5" x14ac:dyDescent="0.25">
      <c r="A73" s="701" t="s">
        <v>655</v>
      </c>
      <c r="B73" s="751">
        <v>186.17</v>
      </c>
      <c r="C73" s="756">
        <v>186.17</v>
      </c>
      <c r="D73" s="741">
        <f t="shared" si="2"/>
        <v>0</v>
      </c>
    </row>
    <row r="74" spans="1:4" ht="31.5" x14ac:dyDescent="0.25">
      <c r="A74" s="701" t="s">
        <v>656</v>
      </c>
      <c r="B74" s="751">
        <v>213.63</v>
      </c>
      <c r="C74" s="702">
        <v>213.63</v>
      </c>
      <c r="D74" s="741">
        <f t="shared" si="2"/>
        <v>0</v>
      </c>
    </row>
    <row r="75" spans="1:4" x14ac:dyDescent="0.25">
      <c r="A75" s="701" t="s">
        <v>657</v>
      </c>
      <c r="B75" s="751">
        <v>186.17</v>
      </c>
      <c r="C75" s="702">
        <v>186.17</v>
      </c>
      <c r="D75" s="741">
        <f t="shared" si="2"/>
        <v>0</v>
      </c>
    </row>
    <row r="76" spans="1:4" x14ac:dyDescent="0.25">
      <c r="A76" s="701" t="s">
        <v>658</v>
      </c>
      <c r="B76" s="751">
        <v>186.17</v>
      </c>
      <c r="C76" s="702">
        <v>186.17</v>
      </c>
      <c r="D76" s="741">
        <f t="shared" si="2"/>
        <v>0</v>
      </c>
    </row>
    <row r="77" spans="1:4" x14ac:dyDescent="0.25">
      <c r="A77" s="701" t="s">
        <v>659</v>
      </c>
      <c r="B77" s="751">
        <v>186.17</v>
      </c>
      <c r="C77" s="756">
        <v>186.17</v>
      </c>
      <c r="D77" s="741">
        <f t="shared" si="2"/>
        <v>0</v>
      </c>
    </row>
    <row r="78" spans="1:4" ht="31.5" x14ac:dyDescent="0.25">
      <c r="A78" s="701" t="s">
        <v>660</v>
      </c>
      <c r="B78" s="751">
        <v>186.17</v>
      </c>
      <c r="C78" s="756">
        <v>186.17</v>
      </c>
      <c r="D78" s="741">
        <f t="shared" si="2"/>
        <v>0</v>
      </c>
    </row>
    <row r="79" spans="1:4" ht="31.5" x14ac:dyDescent="0.25">
      <c r="A79" s="701" t="s">
        <v>661</v>
      </c>
      <c r="B79" s="751">
        <v>227.63</v>
      </c>
      <c r="C79" s="756">
        <v>227.63</v>
      </c>
      <c r="D79" s="741">
        <f t="shared" si="2"/>
        <v>0</v>
      </c>
    </row>
    <row r="80" spans="1:4" x14ac:dyDescent="0.25">
      <c r="A80" s="701" t="s">
        <v>662</v>
      </c>
      <c r="B80" s="751">
        <v>197.15</v>
      </c>
      <c r="C80" s="756">
        <v>197.15</v>
      </c>
      <c r="D80" s="741">
        <f t="shared" si="2"/>
        <v>0</v>
      </c>
    </row>
    <row r="81" spans="1:4" ht="47.25" x14ac:dyDescent="0.25">
      <c r="A81" s="701" t="s">
        <v>663</v>
      </c>
      <c r="B81" s="751">
        <v>213.63</v>
      </c>
      <c r="C81" s="702">
        <v>213.63</v>
      </c>
      <c r="D81" s="741">
        <f t="shared" si="2"/>
        <v>0</v>
      </c>
    </row>
    <row r="82" spans="1:4" ht="31.5" x14ac:dyDescent="0.25">
      <c r="A82" s="701" t="s">
        <v>664</v>
      </c>
      <c r="B82" s="751">
        <v>197.15</v>
      </c>
      <c r="C82" s="756">
        <v>197.15</v>
      </c>
      <c r="D82" s="741">
        <f t="shared" si="2"/>
        <v>0</v>
      </c>
    </row>
    <row r="83" spans="1:4" ht="31.5" x14ac:dyDescent="0.25">
      <c r="A83" s="701" t="s">
        <v>665</v>
      </c>
      <c r="B83" s="751">
        <v>197.15</v>
      </c>
      <c r="C83" s="756">
        <v>197.15</v>
      </c>
      <c r="D83" s="741">
        <f t="shared" si="2"/>
        <v>0</v>
      </c>
    </row>
    <row r="84" spans="1:4" ht="31.5" x14ac:dyDescent="0.25">
      <c r="A84" s="701" t="s">
        <v>666</v>
      </c>
      <c r="B84" s="751">
        <v>241.08</v>
      </c>
      <c r="C84" s="756">
        <v>241.08</v>
      </c>
      <c r="D84" s="741">
        <f t="shared" si="2"/>
        <v>0</v>
      </c>
    </row>
    <row r="85" spans="1:4" x14ac:dyDescent="0.25">
      <c r="A85" s="701" t="s">
        <v>667</v>
      </c>
      <c r="B85" s="751">
        <v>241.08</v>
      </c>
      <c r="C85" s="756">
        <v>241.08</v>
      </c>
      <c r="D85" s="741">
        <f t="shared" si="2"/>
        <v>0</v>
      </c>
    </row>
  </sheetData>
  <mergeCells count="2">
    <mergeCell ref="C20:D20"/>
    <mergeCell ref="C53:D53"/>
  </mergeCells>
  <hyperlinks>
    <hyperlink ref="B3" r:id="rId1" xr:uid="{395DB55F-0A9E-4FD4-8BDE-9E52FB2C36AF}"/>
  </hyperlinks>
  <pageMargins left="0.7" right="0.7" top="0.75" bottom="0.75" header="0.3" footer="0.3"/>
  <pageSetup orientation="portrait"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5" tint="-0.249977111117893"/>
    <pageSetUpPr fitToPage="1"/>
  </sheetPr>
  <dimension ref="A1:H52"/>
  <sheetViews>
    <sheetView workbookViewId="0">
      <selection activeCell="B4" sqref="B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32</v>
      </c>
    </row>
    <row r="2" spans="1:8" x14ac:dyDescent="0.25">
      <c r="A2" s="1" t="s">
        <v>1052</v>
      </c>
      <c r="B2" s="1" t="s">
        <v>1244</v>
      </c>
    </row>
    <row r="3" spans="1:8" x14ac:dyDescent="0.25">
      <c r="A3" s="1" t="s">
        <v>1054</v>
      </c>
      <c r="B3" s="157" t="s">
        <v>1245</v>
      </c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>
        <v>0</v>
      </c>
      <c r="D6" s="733">
        <v>0</v>
      </c>
      <c r="E6" s="724"/>
      <c r="G6" s="158"/>
    </row>
    <row r="7" spans="1:8" x14ac:dyDescent="0.25">
      <c r="A7" s="687" t="s">
        <v>1063</v>
      </c>
      <c r="B7" s="687">
        <v>15</v>
      </c>
      <c r="C7" s="733">
        <v>12</v>
      </c>
      <c r="D7" s="733">
        <v>12</v>
      </c>
      <c r="E7" s="724">
        <f t="shared" ref="E7:E13" si="0">+(D7-C7)/C7</f>
        <v>0</v>
      </c>
      <c r="G7" s="158"/>
    </row>
    <row r="8" spans="1:8" x14ac:dyDescent="0.25">
      <c r="A8" s="687" t="s">
        <v>1064</v>
      </c>
      <c r="B8" s="687">
        <v>15</v>
      </c>
      <c r="C8" s="733">
        <v>0</v>
      </c>
      <c r="D8" s="733">
        <v>0</v>
      </c>
      <c r="E8" s="724"/>
      <c r="G8" s="158"/>
    </row>
    <row r="9" spans="1:8" x14ac:dyDescent="0.25">
      <c r="A9" s="687" t="s">
        <v>1065</v>
      </c>
      <c r="B9" s="687">
        <v>15</v>
      </c>
      <c r="C9" s="733">
        <v>2</v>
      </c>
      <c r="D9" s="733">
        <v>2</v>
      </c>
      <c r="E9" s="724">
        <f t="shared" si="0"/>
        <v>0</v>
      </c>
      <c r="G9" s="158"/>
    </row>
    <row r="10" spans="1:8" x14ac:dyDescent="0.25">
      <c r="A10" s="687" t="s">
        <v>1066</v>
      </c>
      <c r="B10" s="723">
        <f>114.75/D10</f>
        <v>14.149198520345253</v>
      </c>
      <c r="C10" s="733">
        <v>8.11</v>
      </c>
      <c r="D10" s="733">
        <v>8.11</v>
      </c>
      <c r="E10" s="724">
        <f t="shared" si="0"/>
        <v>0</v>
      </c>
      <c r="G10" s="158"/>
      <c r="H10" s="40"/>
    </row>
    <row r="11" spans="1:8" x14ac:dyDescent="0.25">
      <c r="A11" s="687" t="s">
        <v>1028</v>
      </c>
      <c r="B11" s="687">
        <v>15</v>
      </c>
      <c r="C11" s="733">
        <v>4.75</v>
      </c>
      <c r="D11" s="733">
        <v>4.75</v>
      </c>
      <c r="E11" s="724">
        <f t="shared" si="0"/>
        <v>0</v>
      </c>
      <c r="G11" s="158"/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  <c r="G12" s="158"/>
    </row>
    <row r="13" spans="1:8" x14ac:dyDescent="0.25">
      <c r="A13" s="687" t="s">
        <v>1068</v>
      </c>
      <c r="B13" s="734"/>
      <c r="C13" s="733">
        <f>+((C12*B12)+(C11*B11)+(114.75)+(C9*B9)+(C8*B8)+(C7*B7)+(C6*B6))*2</f>
        <v>802.5</v>
      </c>
      <c r="D13" s="733">
        <f>+((D12*B12)+(D11*B11)+(B10*D10)+(D9*B9)+(D8*B8)+(D7*B7)+(D6*B6))*2</f>
        <v>802.5</v>
      </c>
      <c r="E13" s="724">
        <f t="shared" si="0"/>
        <v>0</v>
      </c>
      <c r="G13" s="158"/>
      <c r="H13"/>
    </row>
    <row r="14" spans="1:8" x14ac:dyDescent="0.25">
      <c r="G14" s="158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  <c r="G15" s="158"/>
    </row>
    <row r="16" spans="1:8" x14ac:dyDescent="0.25">
      <c r="A16" s="687" t="s">
        <v>1069</v>
      </c>
      <c r="B16" s="723">
        <v>185.49</v>
      </c>
      <c r="C16" s="687">
        <v>185.49</v>
      </c>
      <c r="D16" s="724">
        <f>(C16-B16)/B16</f>
        <v>0</v>
      </c>
    </row>
    <row r="17" spans="1:7" x14ac:dyDescent="0.25">
      <c r="A17" s="687" t="s">
        <v>1070</v>
      </c>
      <c r="B17" s="723">
        <v>185.49</v>
      </c>
      <c r="C17" s="687">
        <v>185.49</v>
      </c>
      <c r="D17" s="724">
        <f>(C17-B17)/B17</f>
        <v>0</v>
      </c>
    </row>
    <row r="18" spans="1:7" x14ac:dyDescent="0.25">
      <c r="A18" s="687" t="s">
        <v>1071</v>
      </c>
      <c r="B18" s="723">
        <v>215.49</v>
      </c>
      <c r="C18" s="687">
        <v>215.49</v>
      </c>
      <c r="D18" s="724">
        <f>(C18-B18)/B18</f>
        <v>0</v>
      </c>
    </row>
    <row r="19" spans="1:7" x14ac:dyDescent="0.25">
      <c r="G19" s="158"/>
    </row>
    <row r="20" spans="1:7" x14ac:dyDescent="0.25">
      <c r="A20" s="45"/>
      <c r="B20" s="735" t="s">
        <v>57</v>
      </c>
      <c r="C20" s="895" t="s">
        <v>58</v>
      </c>
      <c r="D20" s="895"/>
      <c r="G20" s="158"/>
    </row>
    <row r="21" spans="1:7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  <c r="G21" s="158"/>
    </row>
    <row r="22" spans="1:7" ht="31.5" x14ac:dyDescent="0.25">
      <c r="A22" s="797" t="s">
        <v>353</v>
      </c>
      <c r="B22" s="706">
        <v>200.49</v>
      </c>
      <c r="C22" s="706">
        <v>200.49</v>
      </c>
      <c r="D22" s="741">
        <f t="shared" ref="D22:D37" si="1">(C22-B22)/B22</f>
        <v>0</v>
      </c>
    </row>
    <row r="23" spans="1:7" x14ac:dyDescent="0.25">
      <c r="A23" s="798" t="s">
        <v>354</v>
      </c>
      <c r="B23" s="706">
        <v>200.49</v>
      </c>
      <c r="C23" s="706">
        <v>200.49</v>
      </c>
      <c r="D23" s="741">
        <f t="shared" si="1"/>
        <v>0</v>
      </c>
      <c r="G23" s="158"/>
    </row>
    <row r="24" spans="1:7" x14ac:dyDescent="0.25">
      <c r="A24" s="798" t="s">
        <v>109</v>
      </c>
      <c r="B24" s="706">
        <v>214.91000000000003</v>
      </c>
      <c r="C24" s="706">
        <v>214.91000000000003</v>
      </c>
      <c r="D24" s="741">
        <f t="shared" si="1"/>
        <v>0</v>
      </c>
      <c r="G24" s="158"/>
    </row>
    <row r="25" spans="1:7" x14ac:dyDescent="0.25">
      <c r="A25" s="798" t="s">
        <v>110</v>
      </c>
      <c r="B25" s="706">
        <v>219.64000000000001</v>
      </c>
      <c r="C25" s="706">
        <v>219.64000000000001</v>
      </c>
      <c r="D25" s="741">
        <f t="shared" si="1"/>
        <v>0</v>
      </c>
      <c r="G25" s="158"/>
    </row>
    <row r="26" spans="1:7" ht="31.5" x14ac:dyDescent="0.25">
      <c r="A26" s="797" t="s">
        <v>355</v>
      </c>
      <c r="B26" s="706">
        <v>190.49</v>
      </c>
      <c r="C26" s="706">
        <v>190.49</v>
      </c>
      <c r="D26" s="741">
        <f t="shared" si="1"/>
        <v>0</v>
      </c>
      <c r="G26" s="158"/>
    </row>
    <row r="27" spans="1:7" ht="31.5" x14ac:dyDescent="0.25">
      <c r="A27" s="797" t="s">
        <v>356</v>
      </c>
      <c r="B27" s="706">
        <v>190.49</v>
      </c>
      <c r="C27" s="706">
        <v>190.49</v>
      </c>
      <c r="D27" s="741">
        <f t="shared" si="1"/>
        <v>0</v>
      </c>
      <c r="G27" s="158"/>
    </row>
    <row r="28" spans="1:7" ht="31.5" x14ac:dyDescent="0.25">
      <c r="A28" s="797" t="s">
        <v>357</v>
      </c>
      <c r="B28" s="706">
        <v>210.49</v>
      </c>
      <c r="C28" s="706">
        <v>210.49</v>
      </c>
      <c r="D28" s="741">
        <f t="shared" si="1"/>
        <v>0</v>
      </c>
      <c r="G28" s="158"/>
    </row>
    <row r="29" spans="1:7" x14ac:dyDescent="0.25">
      <c r="A29" s="797" t="s">
        <v>358</v>
      </c>
      <c r="B29" s="706">
        <v>205.49</v>
      </c>
      <c r="C29" s="706">
        <v>205.49</v>
      </c>
      <c r="D29" s="741">
        <f t="shared" si="1"/>
        <v>0</v>
      </c>
      <c r="G29" s="158"/>
    </row>
    <row r="30" spans="1:7" ht="31.5" x14ac:dyDescent="0.25">
      <c r="A30" s="797" t="s">
        <v>1246</v>
      </c>
      <c r="B30" s="706">
        <v>185.49</v>
      </c>
      <c r="C30" s="706">
        <v>185.49</v>
      </c>
      <c r="D30" s="741">
        <f t="shared" si="1"/>
        <v>0</v>
      </c>
      <c r="G30" s="158"/>
    </row>
    <row r="31" spans="1:7" x14ac:dyDescent="0.25">
      <c r="A31" s="797" t="s">
        <v>359</v>
      </c>
      <c r="B31" s="706">
        <v>205.49</v>
      </c>
      <c r="C31" s="706">
        <v>205.49</v>
      </c>
      <c r="D31" s="741">
        <f t="shared" si="1"/>
        <v>0</v>
      </c>
      <c r="G31" s="158"/>
    </row>
    <row r="32" spans="1:7" ht="31.5" x14ac:dyDescent="0.25">
      <c r="A32" s="797" t="s">
        <v>360</v>
      </c>
      <c r="B32" s="706">
        <v>310.48</v>
      </c>
      <c r="C32" s="706">
        <v>310.48</v>
      </c>
      <c r="D32" s="741">
        <f t="shared" si="1"/>
        <v>0</v>
      </c>
      <c r="G32" s="158"/>
    </row>
    <row r="33" spans="1:7" x14ac:dyDescent="0.25">
      <c r="A33" s="797" t="s">
        <v>361</v>
      </c>
      <c r="B33" s="706">
        <v>211.83</v>
      </c>
      <c r="C33" s="706">
        <v>211.83</v>
      </c>
      <c r="D33" s="741">
        <f t="shared" si="1"/>
        <v>0</v>
      </c>
      <c r="G33" s="158"/>
    </row>
    <row r="34" spans="1:7" x14ac:dyDescent="0.25">
      <c r="A34" s="797" t="s">
        <v>101</v>
      </c>
      <c r="B34" s="706">
        <v>196.29000000000002</v>
      </c>
      <c r="C34" s="706">
        <v>196.29000000000002</v>
      </c>
      <c r="D34" s="741">
        <f t="shared" si="1"/>
        <v>0</v>
      </c>
      <c r="G34" s="158"/>
    </row>
    <row r="35" spans="1:7" x14ac:dyDescent="0.25">
      <c r="A35" s="797" t="s">
        <v>103</v>
      </c>
      <c r="B35" s="706">
        <v>211.62</v>
      </c>
      <c r="C35" s="706">
        <v>211.62</v>
      </c>
      <c r="D35" s="741">
        <f t="shared" si="1"/>
        <v>0</v>
      </c>
      <c r="G35" s="158"/>
    </row>
    <row r="36" spans="1:7" ht="31.5" x14ac:dyDescent="0.25">
      <c r="A36" s="797" t="s">
        <v>362</v>
      </c>
      <c r="B36" s="706">
        <v>197.49</v>
      </c>
      <c r="C36" s="706">
        <v>197.49</v>
      </c>
      <c r="D36" s="741">
        <f t="shared" si="1"/>
        <v>0</v>
      </c>
      <c r="G36" s="158"/>
    </row>
    <row r="37" spans="1:7" x14ac:dyDescent="0.25">
      <c r="A37" s="797" t="s">
        <v>75</v>
      </c>
      <c r="B37" s="706">
        <v>195.49</v>
      </c>
      <c r="C37" s="706">
        <v>195.49</v>
      </c>
      <c r="D37" s="741">
        <f t="shared" si="1"/>
        <v>0</v>
      </c>
      <c r="G37" s="158"/>
    </row>
    <row r="38" spans="1:7" customFormat="1" ht="12.75" x14ac:dyDescent="0.2"/>
    <row r="39" spans="1:7" x14ac:dyDescent="0.25">
      <c r="A39" s="45"/>
      <c r="B39" s="735" t="s">
        <v>57</v>
      </c>
      <c r="C39" s="895" t="s">
        <v>58</v>
      </c>
      <c r="D39" s="895"/>
      <c r="G39" s="158"/>
    </row>
    <row r="40" spans="1:7" ht="78.75" x14ac:dyDescent="0.25">
      <c r="A40" s="731" t="s">
        <v>1073</v>
      </c>
      <c r="B40" s="732" t="s">
        <v>60</v>
      </c>
      <c r="C40" s="732" t="s">
        <v>60</v>
      </c>
      <c r="D40" s="732" t="s">
        <v>61</v>
      </c>
      <c r="G40" s="158"/>
    </row>
    <row r="41" spans="1:7" x14ac:dyDescent="0.25">
      <c r="A41" s="797" t="s">
        <v>668</v>
      </c>
      <c r="B41" s="751">
        <v>235.49</v>
      </c>
      <c r="C41" s="751">
        <v>235.49</v>
      </c>
      <c r="D41" s="741">
        <f t="shared" ref="D41:D52" si="2">(C41-B41)/B41</f>
        <v>0</v>
      </c>
      <c r="G41" s="158"/>
    </row>
    <row r="42" spans="1:7" x14ac:dyDescent="0.25">
      <c r="A42" s="797" t="s">
        <v>669</v>
      </c>
      <c r="B42" s="751">
        <v>235.49</v>
      </c>
      <c r="C42" s="751">
        <v>235.49</v>
      </c>
      <c r="D42" s="741">
        <f t="shared" si="2"/>
        <v>0</v>
      </c>
      <c r="G42" s="158"/>
    </row>
    <row r="43" spans="1:7" x14ac:dyDescent="0.25">
      <c r="A43" s="797" t="s">
        <v>670</v>
      </c>
      <c r="B43" s="751">
        <v>235.49</v>
      </c>
      <c r="C43" s="751">
        <v>235.49</v>
      </c>
      <c r="D43" s="741">
        <f t="shared" si="2"/>
        <v>0</v>
      </c>
      <c r="G43" s="158"/>
    </row>
    <row r="44" spans="1:7" x14ac:dyDescent="0.25">
      <c r="A44" s="797" t="s">
        <v>671</v>
      </c>
      <c r="B44" s="751">
        <v>235.49</v>
      </c>
      <c r="C44" s="751">
        <v>235.49</v>
      </c>
      <c r="D44" s="741">
        <f t="shared" si="2"/>
        <v>0</v>
      </c>
      <c r="G44" s="158"/>
    </row>
    <row r="45" spans="1:7" x14ac:dyDescent="0.25">
      <c r="A45" s="797" t="s">
        <v>672</v>
      </c>
      <c r="B45" s="751">
        <v>235.49</v>
      </c>
      <c r="C45" s="751">
        <v>235.49</v>
      </c>
      <c r="D45" s="741">
        <f t="shared" si="2"/>
        <v>0</v>
      </c>
      <c r="G45" s="158"/>
    </row>
    <row r="46" spans="1:7" x14ac:dyDescent="0.25">
      <c r="A46" s="797" t="s">
        <v>673</v>
      </c>
      <c r="B46" s="751">
        <v>235.49</v>
      </c>
      <c r="C46" s="751">
        <v>235.49</v>
      </c>
      <c r="D46" s="741">
        <f t="shared" si="2"/>
        <v>0</v>
      </c>
      <c r="G46" s="158"/>
    </row>
    <row r="47" spans="1:7" x14ac:dyDescent="0.25">
      <c r="A47" s="797" t="s">
        <v>674</v>
      </c>
      <c r="B47" s="751">
        <v>235.49</v>
      </c>
      <c r="C47" s="751">
        <v>235.49</v>
      </c>
      <c r="D47" s="741">
        <f t="shared" si="2"/>
        <v>0</v>
      </c>
      <c r="G47" s="158"/>
    </row>
    <row r="48" spans="1:7" x14ac:dyDescent="0.25">
      <c r="A48" s="797" t="s">
        <v>675</v>
      </c>
      <c r="B48" s="751">
        <v>205.49</v>
      </c>
      <c r="C48" s="706">
        <v>205.49</v>
      </c>
      <c r="D48" s="741">
        <f t="shared" si="2"/>
        <v>0</v>
      </c>
      <c r="G48" s="158"/>
    </row>
    <row r="49" spans="1:7" x14ac:dyDescent="0.25">
      <c r="A49" s="797" t="s">
        <v>676</v>
      </c>
      <c r="B49" s="751">
        <v>215.49</v>
      </c>
      <c r="C49" s="751">
        <v>215.49</v>
      </c>
      <c r="D49" s="741">
        <f t="shared" si="2"/>
        <v>0</v>
      </c>
      <c r="G49" s="158"/>
    </row>
    <row r="50" spans="1:7" ht="31.5" x14ac:dyDescent="0.25">
      <c r="A50" s="797" t="s">
        <v>677</v>
      </c>
      <c r="B50" s="751">
        <v>201.12</v>
      </c>
      <c r="C50" s="751">
        <v>201.12</v>
      </c>
      <c r="D50" s="741">
        <f t="shared" si="2"/>
        <v>0</v>
      </c>
      <c r="G50" s="158"/>
    </row>
    <row r="51" spans="1:7" ht="31.5" x14ac:dyDescent="0.25">
      <c r="A51" s="797" t="s">
        <v>678</v>
      </c>
      <c r="B51" s="751">
        <v>201.12</v>
      </c>
      <c r="C51" s="751">
        <v>201.12</v>
      </c>
      <c r="D51" s="741">
        <f t="shared" si="2"/>
        <v>0</v>
      </c>
      <c r="G51" s="158"/>
    </row>
    <row r="52" spans="1:7" ht="31.5" x14ac:dyDescent="0.25">
      <c r="A52" s="797" t="s">
        <v>679</v>
      </c>
      <c r="B52" s="751">
        <v>201.12</v>
      </c>
      <c r="C52" s="751">
        <v>201.12</v>
      </c>
      <c r="D52" s="741">
        <f t="shared" si="2"/>
        <v>0</v>
      </c>
      <c r="G52" s="158"/>
    </row>
  </sheetData>
  <mergeCells count="2">
    <mergeCell ref="C20:D20"/>
    <mergeCell ref="C39:D39"/>
  </mergeCells>
  <hyperlinks>
    <hyperlink ref="B3" r:id="rId1" xr:uid="{60C691A1-F652-41FC-AA99-A0F7F151D810}"/>
  </hyperlinks>
  <pageMargins left="0.7" right="0.7" top="0.75" bottom="0.75" header="0.3" footer="0.3"/>
  <pageSetup scale="81" fitToHeight="0" orientation="landscape"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6" tint="-0.249977111117893"/>
  </sheetPr>
  <dimension ref="A1:H64"/>
  <sheetViews>
    <sheetView workbookViewId="0">
      <selection activeCell="C15" sqref="C15"/>
    </sheetView>
  </sheetViews>
  <sheetFormatPr defaultRowHeight="12.75" x14ac:dyDescent="0.2"/>
  <cols>
    <col min="1" max="1" width="25.5703125" bestFit="1" customWidth="1"/>
    <col min="2" max="2" width="13.42578125" customWidth="1"/>
    <col min="3" max="3" width="12.5703125" bestFit="1" customWidth="1"/>
    <col min="4" max="4" width="11.42578125" bestFit="1" customWidth="1"/>
    <col min="5" max="5" width="11.42578125" customWidth="1"/>
    <col min="6" max="6" width="3.42578125" customWidth="1"/>
    <col min="7" max="7" width="62.5703125" bestFit="1" customWidth="1"/>
  </cols>
  <sheetData>
    <row r="1" spans="1:8" ht="21" x14ac:dyDescent="0.35">
      <c r="A1" s="61" t="s">
        <v>1051</v>
      </c>
      <c r="B1" s="45" t="s">
        <v>52</v>
      </c>
      <c r="C1" s="1"/>
      <c r="D1" s="1"/>
      <c r="E1" s="1"/>
    </row>
    <row r="2" spans="1:8" ht="15.75" x14ac:dyDescent="0.25">
      <c r="A2" s="1" t="s">
        <v>1052</v>
      </c>
      <c r="B2" s="1" t="s">
        <v>1247</v>
      </c>
      <c r="C2" s="1"/>
      <c r="D2" s="1"/>
      <c r="E2" s="1"/>
    </row>
    <row r="3" spans="1:8" ht="15.75" x14ac:dyDescent="0.25">
      <c r="A3" s="1" t="s">
        <v>1054</v>
      </c>
      <c r="B3" s="157" t="s">
        <v>1248</v>
      </c>
      <c r="C3" s="1"/>
      <c r="D3" s="1"/>
      <c r="E3" s="1"/>
    </row>
    <row r="4" spans="1:8" ht="15.75" x14ac:dyDescent="0.25">
      <c r="A4" s="1"/>
      <c r="B4" s="1"/>
      <c r="C4" s="1"/>
      <c r="D4" s="1"/>
      <c r="E4" s="1"/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G5" s="155" t="s">
        <v>1061</v>
      </c>
    </row>
    <row r="6" spans="1:8" ht="15.75" x14ac:dyDescent="0.25">
      <c r="A6" s="687" t="s">
        <v>1062</v>
      </c>
      <c r="B6" s="687">
        <v>9</v>
      </c>
      <c r="C6" s="733">
        <v>25.130000000000003</v>
      </c>
      <c r="D6" s="733">
        <v>25.8</v>
      </c>
      <c r="E6" s="724">
        <f>+(D6-C6)/C6</f>
        <v>2.6661360923199286E-2</v>
      </c>
      <c r="G6" t="s">
        <v>1249</v>
      </c>
      <c r="H6" s="239"/>
    </row>
    <row r="7" spans="1:8" ht="15.75" x14ac:dyDescent="0.25">
      <c r="A7" s="687" t="s">
        <v>1063</v>
      </c>
      <c r="B7" s="687">
        <v>15</v>
      </c>
      <c r="C7" s="733">
        <v>12.36</v>
      </c>
      <c r="D7" s="733">
        <v>13.6</v>
      </c>
      <c r="E7" s="724">
        <f t="shared" ref="E7:E15" si="0">+(D7-C7)/C7</f>
        <v>0.10032362459546927</v>
      </c>
      <c r="G7" s="239"/>
      <c r="H7" s="239"/>
    </row>
    <row r="8" spans="1:8" ht="15.75" x14ac:dyDescent="0.25">
      <c r="A8" s="687" t="s">
        <v>1064</v>
      </c>
      <c r="B8" s="687">
        <v>9</v>
      </c>
      <c r="C8" s="733">
        <v>6.22</v>
      </c>
      <c r="D8" s="733">
        <v>8.2100000000000009</v>
      </c>
      <c r="E8" s="724">
        <f t="shared" si="0"/>
        <v>0.31993569131832816</v>
      </c>
      <c r="G8" s="239" t="s">
        <v>1250</v>
      </c>
      <c r="H8" s="239"/>
    </row>
    <row r="9" spans="1:8" ht="15.75" x14ac:dyDescent="0.25">
      <c r="A9" s="687" t="s">
        <v>1065</v>
      </c>
      <c r="B9" s="687">
        <v>1</v>
      </c>
      <c r="C9" s="733">
        <v>76.489999999999995</v>
      </c>
      <c r="D9" s="733">
        <v>78.02</v>
      </c>
      <c r="E9" s="724">
        <f t="shared" si="0"/>
        <v>2.0002614720878564E-2</v>
      </c>
      <c r="G9" s="239"/>
      <c r="H9" s="239"/>
    </row>
    <row r="10" spans="1:8" ht="15.75" x14ac:dyDescent="0.25">
      <c r="A10" s="687" t="s">
        <v>1066</v>
      </c>
      <c r="B10" s="687">
        <v>9</v>
      </c>
      <c r="C10" s="733">
        <v>12.75</v>
      </c>
      <c r="D10" s="733">
        <v>13</v>
      </c>
      <c r="E10" s="724">
        <f t="shared" si="0"/>
        <v>1.9607843137254902E-2</v>
      </c>
      <c r="G10" s="239" t="s">
        <v>1300</v>
      </c>
      <c r="H10" s="239"/>
    </row>
    <row r="11" spans="1:8" ht="15.75" x14ac:dyDescent="0.25">
      <c r="A11" s="687" t="s">
        <v>1028</v>
      </c>
      <c r="B11" s="687"/>
      <c r="C11" s="733"/>
      <c r="D11" s="733"/>
      <c r="E11" s="724"/>
      <c r="H11" s="239"/>
    </row>
    <row r="12" spans="1:8" ht="15.75" x14ac:dyDescent="0.25">
      <c r="A12" s="687" t="s">
        <v>1067</v>
      </c>
      <c r="B12" s="687">
        <v>15</v>
      </c>
      <c r="C12" s="733">
        <v>0.8</v>
      </c>
      <c r="D12" s="733">
        <v>0.8</v>
      </c>
      <c r="E12" s="724">
        <f t="shared" si="0"/>
        <v>0</v>
      </c>
    </row>
    <row r="13" spans="1:8" ht="15.75" x14ac:dyDescent="0.25">
      <c r="A13" s="687" t="s">
        <v>1078</v>
      </c>
      <c r="B13" s="687"/>
      <c r="C13" s="733"/>
      <c r="D13" s="733"/>
      <c r="E13" s="724"/>
    </row>
    <row r="14" spans="1:8" ht="15.75" x14ac:dyDescent="0.25">
      <c r="A14" s="687" t="s">
        <v>1127</v>
      </c>
      <c r="B14" s="687"/>
      <c r="C14" s="733"/>
      <c r="D14" s="733"/>
      <c r="E14" s="724"/>
    </row>
    <row r="15" spans="1:8" ht="15.75" x14ac:dyDescent="0.25">
      <c r="A15" s="687" t="s">
        <v>1068</v>
      </c>
      <c r="B15" s="734"/>
      <c r="C15" s="733">
        <f>((C6*B6)+(C7*B7)+(C8*B8)+(C9*B9)+(C10*B10)+(C11*B11)+(C12*B12)+(C14*B14))*2</f>
        <v>1341.58</v>
      </c>
      <c r="D15" s="733">
        <f>((D6*B6)+(D7*B7)+(D8*B8)+(D9*B9)+(D10*B10)+(D11*B11)+(D12*B12)+(D14*B14))*2</f>
        <v>1434.22</v>
      </c>
      <c r="E15" s="724">
        <f t="shared" si="0"/>
        <v>6.9052907765470642E-2</v>
      </c>
    </row>
    <row r="16" spans="1:8" ht="15.75" x14ac:dyDescent="0.25">
      <c r="A16" s="1"/>
      <c r="B16" s="1"/>
      <c r="C16" s="1"/>
      <c r="D16" s="1"/>
      <c r="E16" s="186">
        <f>+((D6+D7+D9+D10)-(C6+C7+C9+C10))/(C6+C7+C9+C10)</f>
        <v>2.9117020437149831E-2</v>
      </c>
      <c r="G16" t="s">
        <v>1251</v>
      </c>
    </row>
    <row r="17" spans="1:5" ht="15.75" x14ac:dyDescent="0.25">
      <c r="A17" s="731" t="s">
        <v>40</v>
      </c>
      <c r="B17" s="731" t="s">
        <v>41</v>
      </c>
      <c r="C17" s="731" t="s">
        <v>42</v>
      </c>
      <c r="D17" s="731" t="s">
        <v>7</v>
      </c>
      <c r="E17" s="1"/>
    </row>
    <row r="18" spans="1:5" ht="15.75" x14ac:dyDescent="0.25">
      <c r="A18" s="743" t="s">
        <v>45</v>
      </c>
      <c r="B18" s="708">
        <v>341.22</v>
      </c>
      <c r="C18" s="750">
        <v>341.22</v>
      </c>
      <c r="D18" s="741">
        <f>(C18-B18)/B18</f>
        <v>0</v>
      </c>
      <c r="E18" s="1"/>
    </row>
    <row r="19" spans="1:5" ht="15.75" x14ac:dyDescent="0.25">
      <c r="A19" s="744" t="s">
        <v>46</v>
      </c>
      <c r="B19" s="708">
        <v>4406.13</v>
      </c>
      <c r="C19" s="799">
        <v>4406.13</v>
      </c>
      <c r="D19" s="741">
        <f>(C19-B19)/B19</f>
        <v>0</v>
      </c>
      <c r="E19" s="1"/>
    </row>
    <row r="20" spans="1:5" ht="15.75" x14ac:dyDescent="0.25">
      <c r="A20" s="743" t="s">
        <v>47</v>
      </c>
      <c r="B20" s="708">
        <v>366.64</v>
      </c>
      <c r="C20" s="750">
        <v>366.64</v>
      </c>
      <c r="D20" s="741">
        <f>(C20-B20)/B20</f>
        <v>0</v>
      </c>
      <c r="E20" s="1"/>
    </row>
    <row r="21" spans="1:5" ht="15.75" x14ac:dyDescent="0.25">
      <c r="A21" s="746" t="s">
        <v>1252</v>
      </c>
      <c r="B21" s="708">
        <v>733.86</v>
      </c>
      <c r="C21" s="750">
        <v>733.86</v>
      </c>
      <c r="D21" s="741">
        <f t="shared" ref="D21:D29" si="1">(C21-B21)/B21</f>
        <v>0</v>
      </c>
      <c r="E21" s="1"/>
    </row>
    <row r="22" spans="1:5" ht="15.75" x14ac:dyDescent="0.25">
      <c r="A22" s="515" t="s">
        <v>1253</v>
      </c>
      <c r="B22" s="708">
        <v>9347.93</v>
      </c>
      <c r="C22" s="799">
        <v>9347.93</v>
      </c>
      <c r="D22" s="741">
        <f t="shared" si="1"/>
        <v>0</v>
      </c>
      <c r="E22" s="1"/>
    </row>
    <row r="23" spans="1:5" ht="15.75" x14ac:dyDescent="0.25">
      <c r="A23" s="517" t="s">
        <v>1081</v>
      </c>
      <c r="B23" s="708">
        <v>733.86</v>
      </c>
      <c r="C23" s="750">
        <v>733.86</v>
      </c>
      <c r="D23" s="741">
        <f t="shared" si="1"/>
        <v>0</v>
      </c>
      <c r="E23" s="1"/>
    </row>
    <row r="24" spans="1:5" ht="15.75" x14ac:dyDescent="0.25">
      <c r="A24" s="517" t="s">
        <v>1212</v>
      </c>
      <c r="B24" s="516">
        <v>784.94</v>
      </c>
      <c r="C24" s="516">
        <v>815.55</v>
      </c>
      <c r="D24" s="741">
        <f t="shared" si="1"/>
        <v>3.8996611205951916E-2</v>
      </c>
      <c r="E24" s="1"/>
    </row>
    <row r="25" spans="1:5" ht="15.75" x14ac:dyDescent="0.25">
      <c r="A25" s="687" t="s">
        <v>1254</v>
      </c>
      <c r="B25" s="708">
        <v>516.66999999999996</v>
      </c>
      <c r="C25" s="708">
        <v>536.82000000000005</v>
      </c>
      <c r="D25" s="520">
        <f t="shared" si="1"/>
        <v>3.8999748388720251E-2</v>
      </c>
      <c r="E25" s="1"/>
    </row>
    <row r="26" spans="1:5" ht="63" x14ac:dyDescent="0.25">
      <c r="A26" s="800" t="s">
        <v>906</v>
      </c>
      <c r="B26" s="708">
        <v>757.72</v>
      </c>
      <c r="C26" s="708">
        <v>787.27</v>
      </c>
      <c r="D26" s="520">
        <f t="shared" si="1"/>
        <v>3.8998574671382506E-2</v>
      </c>
      <c r="E26" s="1"/>
    </row>
    <row r="27" spans="1:5" ht="63" x14ac:dyDescent="0.25">
      <c r="A27" s="800" t="s">
        <v>907</v>
      </c>
      <c r="B27" s="708">
        <v>867.17</v>
      </c>
      <c r="C27" s="708">
        <v>900.99</v>
      </c>
      <c r="D27" s="520">
        <f t="shared" si="1"/>
        <v>3.900042667527711E-2</v>
      </c>
      <c r="E27" s="1"/>
    </row>
    <row r="28" spans="1:5" ht="63" x14ac:dyDescent="0.25">
      <c r="A28" s="800" t="s">
        <v>908</v>
      </c>
      <c r="B28" s="708">
        <v>757.72</v>
      </c>
      <c r="C28" s="708">
        <v>787.27</v>
      </c>
      <c r="D28" s="520">
        <f t="shared" si="1"/>
        <v>3.8998574671382506E-2</v>
      </c>
      <c r="E28" s="1"/>
    </row>
    <row r="29" spans="1:5" ht="63" x14ac:dyDescent="0.25">
      <c r="A29" s="800" t="s">
        <v>909</v>
      </c>
      <c r="B29" s="708">
        <v>867.17</v>
      </c>
      <c r="C29" s="708">
        <v>901</v>
      </c>
      <c r="D29" s="741">
        <f t="shared" si="1"/>
        <v>3.901195843952171E-2</v>
      </c>
      <c r="E29" s="1"/>
    </row>
    <row r="30" spans="1:5" ht="15.75" x14ac:dyDescent="0.25">
      <c r="A30" s="1"/>
      <c r="B30" s="1"/>
      <c r="C30" s="1"/>
      <c r="D30" s="1"/>
      <c r="E30" s="1"/>
    </row>
    <row r="31" spans="1:5" ht="15.75" x14ac:dyDescent="0.25">
      <c r="A31" s="45"/>
      <c r="B31" s="735" t="s">
        <v>57</v>
      </c>
      <c r="C31" s="895" t="s">
        <v>58</v>
      </c>
      <c r="D31" s="895"/>
      <c r="E31" s="1"/>
    </row>
    <row r="32" spans="1:5" ht="78.75" x14ac:dyDescent="0.25">
      <c r="A32" s="511" t="s">
        <v>1072</v>
      </c>
      <c r="B32" s="512" t="s">
        <v>60</v>
      </c>
      <c r="C32" s="512" t="s">
        <v>60</v>
      </c>
      <c r="D32" s="529" t="s">
        <v>61</v>
      </c>
      <c r="E32" s="1"/>
    </row>
    <row r="33" spans="1:4" ht="31.5" x14ac:dyDescent="0.25">
      <c r="A33" s="584" t="s">
        <v>1255</v>
      </c>
      <c r="B33" s="759">
        <v>350</v>
      </c>
      <c r="C33" s="759">
        <v>350</v>
      </c>
      <c r="D33" s="801">
        <f t="shared" ref="D33:D43" si="2">(C33-B33)/B33</f>
        <v>0</v>
      </c>
    </row>
    <row r="34" spans="1:4" ht="15.75" x14ac:dyDescent="0.2">
      <c r="A34" s="570" t="s">
        <v>376</v>
      </c>
      <c r="B34" s="772">
        <v>378.42</v>
      </c>
      <c r="C34" s="802">
        <v>378.42</v>
      </c>
      <c r="D34" s="801">
        <f t="shared" si="2"/>
        <v>0</v>
      </c>
    </row>
    <row r="35" spans="1:4" ht="63" x14ac:dyDescent="0.2">
      <c r="A35" s="570" t="s">
        <v>1256</v>
      </c>
      <c r="B35" s="772">
        <v>386.12</v>
      </c>
      <c r="C35" s="802">
        <v>386.12</v>
      </c>
      <c r="D35" s="801">
        <f t="shared" si="2"/>
        <v>0</v>
      </c>
    </row>
    <row r="36" spans="1:4" ht="31.5" x14ac:dyDescent="0.2">
      <c r="A36" s="570" t="s">
        <v>378</v>
      </c>
      <c r="B36" s="772">
        <v>341.22</v>
      </c>
      <c r="C36" s="802">
        <v>341.22</v>
      </c>
      <c r="D36" s="801">
        <f t="shared" si="2"/>
        <v>0</v>
      </c>
    </row>
    <row r="37" spans="1:4" ht="15.75" x14ac:dyDescent="0.2">
      <c r="A37" s="570" t="s">
        <v>379</v>
      </c>
      <c r="B37" s="772">
        <v>374.68</v>
      </c>
      <c r="C37" s="802">
        <v>374.68</v>
      </c>
      <c r="D37" s="801">
        <f t="shared" si="2"/>
        <v>0</v>
      </c>
    </row>
    <row r="38" spans="1:4" ht="31.5" x14ac:dyDescent="0.2">
      <c r="A38" s="570" t="s">
        <v>380</v>
      </c>
      <c r="B38" s="772">
        <v>378.06</v>
      </c>
      <c r="C38" s="802">
        <v>378.06</v>
      </c>
      <c r="D38" s="801">
        <f t="shared" si="2"/>
        <v>0</v>
      </c>
    </row>
    <row r="39" spans="1:4" ht="31.5" x14ac:dyDescent="0.2">
      <c r="A39" s="570" t="s">
        <v>381</v>
      </c>
      <c r="B39" s="772">
        <v>378.06</v>
      </c>
      <c r="C39" s="802">
        <v>378.06</v>
      </c>
      <c r="D39" s="801">
        <f t="shared" si="2"/>
        <v>0</v>
      </c>
    </row>
    <row r="40" spans="1:4" ht="47.25" x14ac:dyDescent="0.2">
      <c r="A40" s="570" t="s">
        <v>382</v>
      </c>
      <c r="B40" s="772">
        <v>386.12</v>
      </c>
      <c r="C40" s="802">
        <v>386.12</v>
      </c>
      <c r="D40" s="801">
        <f t="shared" si="2"/>
        <v>0</v>
      </c>
    </row>
    <row r="41" spans="1:4" ht="47.25" x14ac:dyDescent="0.2">
      <c r="A41" s="570" t="s">
        <v>383</v>
      </c>
      <c r="B41" s="772">
        <v>413.67</v>
      </c>
      <c r="C41" s="802">
        <v>413.67</v>
      </c>
      <c r="D41" s="801">
        <f t="shared" si="2"/>
        <v>0</v>
      </c>
    </row>
    <row r="42" spans="1:4" ht="31.5" x14ac:dyDescent="0.2">
      <c r="A42" s="570" t="s">
        <v>384</v>
      </c>
      <c r="B42" s="772">
        <v>386.12</v>
      </c>
      <c r="C42" s="802">
        <v>386.12</v>
      </c>
      <c r="D42" s="801">
        <f t="shared" si="2"/>
        <v>0</v>
      </c>
    </row>
    <row r="43" spans="1:4" ht="15.75" x14ac:dyDescent="0.2">
      <c r="A43" s="720" t="s">
        <v>385</v>
      </c>
      <c r="B43" s="585">
        <v>377.45</v>
      </c>
      <c r="C43" s="586">
        <v>377.45</v>
      </c>
      <c r="D43" s="587">
        <f t="shared" si="2"/>
        <v>0</v>
      </c>
    </row>
    <row r="45" spans="1:4" ht="15.75" x14ac:dyDescent="0.25">
      <c r="A45" s="45"/>
      <c r="B45" s="735" t="s">
        <v>57</v>
      </c>
      <c r="C45" s="895" t="s">
        <v>58</v>
      </c>
      <c r="D45" s="895"/>
    </row>
    <row r="46" spans="1:4" ht="78.75" x14ac:dyDescent="0.25">
      <c r="A46" s="511" t="s">
        <v>1086</v>
      </c>
      <c r="B46" s="512" t="s">
        <v>60</v>
      </c>
      <c r="C46" s="512" t="s">
        <v>60</v>
      </c>
      <c r="D46" s="512" t="s">
        <v>61</v>
      </c>
    </row>
    <row r="47" spans="1:4" ht="31.5" x14ac:dyDescent="0.2">
      <c r="A47" s="701" t="s">
        <v>980</v>
      </c>
      <c r="B47" s="706">
        <v>963.5</v>
      </c>
      <c r="C47" s="803">
        <v>1001.08</v>
      </c>
      <c r="D47" s="741">
        <f t="shared" ref="D47:D64" si="3">(C47-B47)/B47</f>
        <v>3.9003632589517424E-2</v>
      </c>
    </row>
    <row r="48" spans="1:4" ht="31.5" x14ac:dyDescent="0.2">
      <c r="A48" s="701" t="s">
        <v>981</v>
      </c>
      <c r="B48" s="706">
        <v>637.27</v>
      </c>
      <c r="C48" s="803">
        <v>662.12</v>
      </c>
      <c r="D48" s="741">
        <f t="shared" si="3"/>
        <v>3.8994460746622349E-2</v>
      </c>
    </row>
    <row r="49" spans="1:4" ht="31.5" x14ac:dyDescent="0.2">
      <c r="A49" s="701" t="s">
        <v>982</v>
      </c>
      <c r="B49" s="706">
        <v>521.61</v>
      </c>
      <c r="C49" s="803">
        <v>541.95000000000005</v>
      </c>
      <c r="D49" s="741">
        <f t="shared" si="3"/>
        <v>3.8994651176166163E-2</v>
      </c>
    </row>
    <row r="50" spans="1:4" ht="31.5" x14ac:dyDescent="0.2">
      <c r="A50" s="701" t="s">
        <v>983</v>
      </c>
      <c r="B50" s="706">
        <v>963.5</v>
      </c>
      <c r="C50" s="803">
        <v>1001.08</v>
      </c>
      <c r="D50" s="741">
        <f t="shared" si="3"/>
        <v>3.9003632589517424E-2</v>
      </c>
    </row>
    <row r="51" spans="1:4" ht="47.25" x14ac:dyDescent="0.2">
      <c r="A51" s="701" t="s">
        <v>984</v>
      </c>
      <c r="B51" s="706">
        <v>963.5</v>
      </c>
      <c r="C51" s="803">
        <v>1001.08</v>
      </c>
      <c r="D51" s="741">
        <f t="shared" si="3"/>
        <v>3.9003632589517424E-2</v>
      </c>
    </row>
    <row r="52" spans="1:4" ht="31.5" x14ac:dyDescent="0.2">
      <c r="A52" s="701" t="s">
        <v>985</v>
      </c>
      <c r="B52" s="706">
        <v>483.2</v>
      </c>
      <c r="C52" s="803">
        <v>502.05</v>
      </c>
      <c r="D52" s="741">
        <f t="shared" si="3"/>
        <v>3.9010761589404024E-2</v>
      </c>
    </row>
    <row r="53" spans="1:4" ht="47.25" x14ac:dyDescent="0.2">
      <c r="A53" s="701" t="s">
        <v>986</v>
      </c>
      <c r="B53" s="706">
        <v>622.28</v>
      </c>
      <c r="C53" s="803">
        <v>646.54999999999995</v>
      </c>
      <c r="D53" s="741">
        <f t="shared" si="3"/>
        <v>3.9001735553127179E-2</v>
      </c>
    </row>
    <row r="54" spans="1:4" ht="47.25" x14ac:dyDescent="0.25">
      <c r="A54" s="695" t="s">
        <v>1257</v>
      </c>
      <c r="B54" s="803">
        <v>537.20000000000005</v>
      </c>
      <c r="C54" s="803">
        <v>558.15</v>
      </c>
      <c r="D54" s="741">
        <f t="shared" si="3"/>
        <v>3.8998510796723625E-2</v>
      </c>
    </row>
    <row r="55" spans="1:4" ht="15.75" x14ac:dyDescent="0.25">
      <c r="A55" s="695" t="s">
        <v>988</v>
      </c>
      <c r="B55" s="803">
        <v>620.54</v>
      </c>
      <c r="C55" s="803">
        <v>620.54</v>
      </c>
      <c r="D55" s="741">
        <f t="shared" si="3"/>
        <v>0</v>
      </c>
    </row>
    <row r="56" spans="1:4" ht="15.75" x14ac:dyDescent="0.2">
      <c r="A56" s="701" t="s">
        <v>989</v>
      </c>
      <c r="B56" s="706">
        <v>554.95000000000005</v>
      </c>
      <c r="C56" s="803">
        <v>576.59</v>
      </c>
      <c r="D56" s="741">
        <f t="shared" si="3"/>
        <v>3.8994504009370184E-2</v>
      </c>
    </row>
    <row r="57" spans="1:4" ht="31.5" x14ac:dyDescent="0.2">
      <c r="A57" s="701" t="s">
        <v>990</v>
      </c>
      <c r="B57" s="706">
        <v>563.33000000000004</v>
      </c>
      <c r="C57" s="803">
        <v>585.29999999999995</v>
      </c>
      <c r="D57" s="741">
        <f t="shared" si="3"/>
        <v>3.9000230770596118E-2</v>
      </c>
    </row>
    <row r="58" spans="1:4" ht="31.5" x14ac:dyDescent="0.2">
      <c r="A58" s="701" t="s">
        <v>991</v>
      </c>
      <c r="B58" s="706">
        <v>591.95000000000005</v>
      </c>
      <c r="C58" s="803">
        <v>615.04</v>
      </c>
      <c r="D58" s="741">
        <f t="shared" si="3"/>
        <v>3.9006672860883378E-2</v>
      </c>
    </row>
    <row r="59" spans="1:4" ht="31.5" x14ac:dyDescent="0.2">
      <c r="A59" s="701" t="s">
        <v>992</v>
      </c>
      <c r="B59" s="706">
        <v>554.95000000000005</v>
      </c>
      <c r="C59" s="803">
        <v>576.6</v>
      </c>
      <c r="D59" s="741">
        <f t="shared" si="3"/>
        <v>3.9012523650779306E-2</v>
      </c>
    </row>
    <row r="60" spans="1:4" ht="31.5" x14ac:dyDescent="0.2">
      <c r="A60" s="701" t="s">
        <v>993</v>
      </c>
      <c r="B60" s="706">
        <v>705.38</v>
      </c>
      <c r="C60" s="803">
        <v>732.89</v>
      </c>
      <c r="D60" s="741">
        <f t="shared" si="3"/>
        <v>3.9000255181604229E-2</v>
      </c>
    </row>
    <row r="61" spans="1:4" ht="31.5" x14ac:dyDescent="0.2">
      <c r="A61" s="701" t="s">
        <v>994</v>
      </c>
      <c r="B61" s="706">
        <v>563.33000000000004</v>
      </c>
      <c r="C61" s="803">
        <v>585.29999999999995</v>
      </c>
      <c r="D61" s="741">
        <f t="shared" si="3"/>
        <v>3.9000230770596118E-2</v>
      </c>
    </row>
    <row r="62" spans="1:4" ht="47.25" x14ac:dyDescent="0.2">
      <c r="A62" s="701" t="s">
        <v>995</v>
      </c>
      <c r="B62" s="706">
        <v>516.66999999999996</v>
      </c>
      <c r="C62" s="803">
        <v>536.82000000000005</v>
      </c>
      <c r="D62" s="741">
        <f t="shared" si="3"/>
        <v>3.8999748388720251E-2</v>
      </c>
    </row>
    <row r="63" spans="1:4" ht="15.75" x14ac:dyDescent="0.2">
      <c r="A63" s="701" t="s">
        <v>996</v>
      </c>
      <c r="B63" s="588">
        <v>750.75</v>
      </c>
      <c r="C63" s="431">
        <v>780.03</v>
      </c>
      <c r="D63" s="741">
        <f t="shared" si="3"/>
        <v>3.9000999000998966E-2</v>
      </c>
    </row>
    <row r="64" spans="1:4" ht="31.5" x14ac:dyDescent="0.2">
      <c r="A64" s="190" t="s">
        <v>997</v>
      </c>
      <c r="B64" s="350">
        <v>1019.2</v>
      </c>
      <c r="C64" s="431">
        <v>1058.95</v>
      </c>
      <c r="D64" s="741">
        <f t="shared" si="3"/>
        <v>3.9001177394034532E-2</v>
      </c>
    </row>
  </sheetData>
  <sortState xmlns:xlrd2="http://schemas.microsoft.com/office/spreadsheetml/2017/richdata2" ref="A47:G64">
    <sortCondition ref="A47"/>
  </sortState>
  <mergeCells count="2">
    <mergeCell ref="C31:D31"/>
    <mergeCell ref="C45:D45"/>
  </mergeCells>
  <hyperlinks>
    <hyperlink ref="B3" r:id="rId1" xr:uid="{9EF96FE6-3E1B-4A8F-A08F-8D04DEF4940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P554"/>
  <sheetViews>
    <sheetView zoomScaleNormal="100" zoomScaleSheetLayoutView="100" workbookViewId="0">
      <pane xSplit="1" ySplit="3" topLeftCell="B214" activePane="bottomRight" state="frozen"/>
      <selection activeCell="A17" sqref="A17"/>
      <selection pane="topRight" activeCell="A17" sqref="A17"/>
      <selection pane="bottomLeft" activeCell="A17" sqref="A17"/>
      <selection pane="bottomRight" activeCell="A214" sqref="A214"/>
    </sheetView>
  </sheetViews>
  <sheetFormatPr defaultColWidth="9.140625" defaultRowHeight="15.75" x14ac:dyDescent="0.25"/>
  <cols>
    <col min="1" max="1" width="60.42578125" style="109" bestFit="1" customWidth="1"/>
    <col min="2" max="3" width="12.5703125" style="150" customWidth="1"/>
    <col min="4" max="4" width="11.140625" style="150" bestFit="1" customWidth="1"/>
    <col min="5" max="5" width="10.85546875" style="150" customWidth="1"/>
    <col min="6" max="6" width="12.5703125" style="358" customWidth="1"/>
    <col min="7" max="7" width="12.5703125" style="150" customWidth="1"/>
    <col min="8" max="9" width="9.140625" style="27" customWidth="1"/>
    <col min="10" max="16384" width="9.140625" style="27"/>
  </cols>
  <sheetData>
    <row r="1" spans="1:7" ht="16.5" thickBot="1" x14ac:dyDescent="0.3">
      <c r="A1" s="144" t="s">
        <v>0</v>
      </c>
      <c r="B1" s="357"/>
      <c r="C1" s="357"/>
      <c r="D1" s="357"/>
      <c r="E1" s="357"/>
    </row>
    <row r="2" spans="1:7" ht="16.5" thickBot="1" x14ac:dyDescent="0.3">
      <c r="A2" s="143" t="s">
        <v>56</v>
      </c>
      <c r="B2" s="359" t="s">
        <v>57</v>
      </c>
      <c r="C2" s="875" t="s">
        <v>58</v>
      </c>
      <c r="D2" s="876"/>
      <c r="E2" s="875" t="s">
        <v>58</v>
      </c>
      <c r="F2" s="877"/>
      <c r="G2" s="876"/>
    </row>
    <row r="3" spans="1:7" ht="51" customHeight="1" thickBot="1" x14ac:dyDescent="0.3">
      <c r="A3" s="141" t="s">
        <v>59</v>
      </c>
      <c r="B3" s="360" t="s">
        <v>60</v>
      </c>
      <c r="C3" s="361" t="s">
        <v>60</v>
      </c>
      <c r="D3" s="362" t="s">
        <v>61</v>
      </c>
      <c r="E3" s="361" t="s">
        <v>62</v>
      </c>
      <c r="F3" s="363" t="s">
        <v>63</v>
      </c>
      <c r="G3" s="364" t="s">
        <v>64</v>
      </c>
    </row>
    <row r="4" spans="1:7" ht="16.5" thickBot="1" x14ac:dyDescent="0.3">
      <c r="A4" s="115" t="s">
        <v>10</v>
      </c>
      <c r="B4" s="365"/>
      <c r="C4" s="365"/>
      <c r="D4" s="366"/>
      <c r="E4" s="365"/>
      <c r="F4" s="367"/>
      <c r="G4" s="368"/>
    </row>
    <row r="5" spans="1:7" x14ac:dyDescent="0.25">
      <c r="A5" s="136" t="s">
        <v>65</v>
      </c>
      <c r="B5" s="369">
        <v>244.16684999999998</v>
      </c>
      <c r="C5" s="370">
        <f>+Alexandria!C22</f>
        <v>244.16684999999998</v>
      </c>
      <c r="D5" s="371">
        <f>+E5/B5</f>
        <v>0</v>
      </c>
      <c r="E5" s="372">
        <f>+C5-B5</f>
        <v>0</v>
      </c>
      <c r="F5" s="336">
        <f>+'1A-Per Credit'!$C$7</f>
        <v>182.61</v>
      </c>
      <c r="G5" s="373">
        <f>+C5-F5</f>
        <v>61.556849999999969</v>
      </c>
    </row>
    <row r="6" spans="1:7" x14ac:dyDescent="0.25">
      <c r="A6" s="434" t="s">
        <v>66</v>
      </c>
      <c r="B6" s="435">
        <v>212.88914999999997</v>
      </c>
      <c r="C6" s="370">
        <f>+Alexandria!C23</f>
        <v>212.88914999999997</v>
      </c>
      <c r="D6" s="67">
        <f>+E6/B6</f>
        <v>0</v>
      </c>
      <c r="E6" s="374">
        <f>+C6-B6</f>
        <v>0</v>
      </c>
      <c r="F6" s="606">
        <f>+'1A-Per Credit'!$C$7</f>
        <v>182.61</v>
      </c>
      <c r="G6" s="607">
        <f>+C6-F6</f>
        <v>30.279149999999959</v>
      </c>
    </row>
    <row r="7" spans="1:7" x14ac:dyDescent="0.25">
      <c r="A7" s="434" t="s">
        <v>67</v>
      </c>
      <c r="B7" s="435">
        <v>212.88914999999997</v>
      </c>
      <c r="C7" s="370">
        <f>+Alexandria!C24</f>
        <v>212.88914999999997</v>
      </c>
      <c r="D7" s="67">
        <f>+E7/B7</f>
        <v>0</v>
      </c>
      <c r="E7" s="374">
        <f>+C7-B7</f>
        <v>0</v>
      </c>
      <c r="F7" s="606">
        <f>+'1A-Per Credit'!$C$7</f>
        <v>182.61</v>
      </c>
      <c r="G7" s="607">
        <f>+C7-F7</f>
        <v>30.279149999999959</v>
      </c>
    </row>
    <row r="8" spans="1:7" ht="16.5" thickBot="1" x14ac:dyDescent="0.3">
      <c r="A8" s="135" t="s">
        <v>68</v>
      </c>
      <c r="B8" s="435">
        <v>212.88914999999997</v>
      </c>
      <c r="C8" s="370">
        <f>+Alexandria!C25</f>
        <v>212.88914999999997</v>
      </c>
      <c r="D8" s="375">
        <f>+E8/B8</f>
        <v>0</v>
      </c>
      <c r="E8" s="374">
        <f>+C8-B8</f>
        <v>0</v>
      </c>
      <c r="F8" s="606">
        <f>+'1A-Per Credit'!$C$7</f>
        <v>182.61</v>
      </c>
      <c r="G8" s="607">
        <f>+C8-F8</f>
        <v>30.279149999999959</v>
      </c>
    </row>
    <row r="9" spans="1:7" ht="16.5" thickBot="1" x14ac:dyDescent="0.3">
      <c r="A9" s="115" t="s">
        <v>11</v>
      </c>
      <c r="B9" s="376"/>
      <c r="C9" s="377"/>
      <c r="D9" s="378"/>
      <c r="E9" s="379"/>
      <c r="F9" s="380"/>
      <c r="G9" s="381"/>
    </row>
    <row r="10" spans="1:7" ht="16.5" thickBot="1" x14ac:dyDescent="0.3">
      <c r="A10" s="570" t="s">
        <v>69</v>
      </c>
      <c r="B10" s="435">
        <v>211.85</v>
      </c>
      <c r="C10" s="608">
        <f>+'Anoka-Ramsey'!C22</f>
        <v>211.85</v>
      </c>
      <c r="D10" s="371">
        <f>+E10/B10</f>
        <v>0</v>
      </c>
      <c r="E10" s="374">
        <f>+C10-B10</f>
        <v>0</v>
      </c>
      <c r="F10" s="606">
        <f>+'1A-Per Credit'!$C$8</f>
        <v>164.72</v>
      </c>
      <c r="G10" s="607">
        <f>+C10-F10</f>
        <v>47.129999999999995</v>
      </c>
    </row>
    <row r="11" spans="1:7" ht="16.5" thickBot="1" x14ac:dyDescent="0.3">
      <c r="A11" s="115" t="s">
        <v>12</v>
      </c>
      <c r="B11" s="376"/>
      <c r="C11" s="377"/>
      <c r="D11" s="378"/>
      <c r="E11" s="379"/>
      <c r="F11" s="380"/>
      <c r="G11" s="381"/>
    </row>
    <row r="12" spans="1:7" x14ac:dyDescent="0.25">
      <c r="A12" s="570" t="s">
        <v>70</v>
      </c>
      <c r="B12" s="435">
        <v>269.75</v>
      </c>
      <c r="C12" s="608">
        <f>'Anoka Tech'!C22</f>
        <v>269.75</v>
      </c>
      <c r="D12" s="382">
        <f t="shared" ref="D12:D17" si="0">+E12/B12</f>
        <v>0</v>
      </c>
      <c r="E12" s="374">
        <f t="shared" ref="E12:E17" si="1">+C12-B12</f>
        <v>0</v>
      </c>
      <c r="F12" s="606">
        <f>+'1A-Per Credit'!$C$9</f>
        <v>189.75</v>
      </c>
      <c r="G12" s="607">
        <f t="shared" ref="G12:G17" si="2">+C12-F12</f>
        <v>80</v>
      </c>
    </row>
    <row r="13" spans="1:7" x14ac:dyDescent="0.25">
      <c r="A13" s="570" t="s">
        <v>71</v>
      </c>
      <c r="B13" s="435">
        <v>302.89999999999998</v>
      </c>
      <c r="C13" s="608">
        <f>+'Anoka Tech'!$C23</f>
        <v>302.89999999999998</v>
      </c>
      <c r="D13" s="382">
        <f t="shared" si="0"/>
        <v>0</v>
      </c>
      <c r="E13" s="374">
        <f t="shared" si="1"/>
        <v>0</v>
      </c>
      <c r="F13" s="606">
        <f>+'1A-Per Credit'!$C$9</f>
        <v>189.75</v>
      </c>
      <c r="G13" s="607">
        <f t="shared" si="2"/>
        <v>113.14999999999998</v>
      </c>
    </row>
    <row r="14" spans="1:7" x14ac:dyDescent="0.25">
      <c r="A14" s="570" t="s">
        <v>72</v>
      </c>
      <c r="B14" s="435">
        <v>213.39</v>
      </c>
      <c r="C14" s="608">
        <f>+'Anoka Tech'!$C24</f>
        <v>213.39</v>
      </c>
      <c r="D14" s="67">
        <f t="shared" si="0"/>
        <v>0</v>
      </c>
      <c r="E14" s="374">
        <f t="shared" si="1"/>
        <v>0</v>
      </c>
      <c r="F14" s="606">
        <f>+'1A-Per Credit'!$C$9</f>
        <v>189.75</v>
      </c>
      <c r="G14" s="607">
        <f t="shared" si="2"/>
        <v>23.639999999999986</v>
      </c>
    </row>
    <row r="15" spans="1:7" x14ac:dyDescent="0.25">
      <c r="A15" s="570" t="s">
        <v>73</v>
      </c>
      <c r="B15" s="435">
        <v>221.88</v>
      </c>
      <c r="C15" s="608">
        <f>+'Anoka Tech'!$C25</f>
        <v>221.88</v>
      </c>
      <c r="D15" s="67">
        <f t="shared" si="0"/>
        <v>0</v>
      </c>
      <c r="E15" s="374">
        <f t="shared" si="1"/>
        <v>0</v>
      </c>
      <c r="F15" s="606">
        <f>+'1A-Per Credit'!$C$9</f>
        <v>189.75</v>
      </c>
      <c r="G15" s="607">
        <f t="shared" si="2"/>
        <v>32.129999999999995</v>
      </c>
    </row>
    <row r="16" spans="1:7" x14ac:dyDescent="0.25">
      <c r="A16" s="570" t="s">
        <v>74</v>
      </c>
      <c r="B16" s="435">
        <v>237.03</v>
      </c>
      <c r="C16" s="608">
        <f>+'Anoka Tech'!$C26</f>
        <v>237.03</v>
      </c>
      <c r="D16" s="67">
        <f t="shared" si="0"/>
        <v>0</v>
      </c>
      <c r="E16" s="374">
        <f t="shared" si="1"/>
        <v>0</v>
      </c>
      <c r="F16" s="606">
        <f>+'1A-Per Credit'!$C$9</f>
        <v>189.75</v>
      </c>
      <c r="G16" s="607">
        <f t="shared" si="2"/>
        <v>47.28</v>
      </c>
    </row>
    <row r="17" spans="1:7" ht="16.5" thickBot="1" x14ac:dyDescent="0.3">
      <c r="A17" s="570" t="s">
        <v>75</v>
      </c>
      <c r="B17" s="435">
        <v>213.39</v>
      </c>
      <c r="C17" s="608">
        <f>+'Anoka Tech'!$C27</f>
        <v>213.39</v>
      </c>
      <c r="D17" s="375">
        <f t="shared" si="0"/>
        <v>0</v>
      </c>
      <c r="E17" s="374">
        <f t="shared" si="1"/>
        <v>0</v>
      </c>
      <c r="F17" s="606">
        <f>+'1A-Per Credit'!$C$9</f>
        <v>189.75</v>
      </c>
      <c r="G17" s="607">
        <f t="shared" si="2"/>
        <v>23.639999999999986</v>
      </c>
    </row>
    <row r="18" spans="1:7" ht="16.5" thickBot="1" x14ac:dyDescent="0.3">
      <c r="A18" s="115" t="s">
        <v>44</v>
      </c>
      <c r="B18" s="376"/>
      <c r="C18" s="377"/>
      <c r="D18" s="378"/>
      <c r="E18" s="379"/>
      <c r="F18" s="380"/>
      <c r="G18" s="381"/>
    </row>
    <row r="19" spans="1:7" x14ac:dyDescent="0.25">
      <c r="A19" s="570" t="s">
        <v>76</v>
      </c>
      <c r="B19" s="435">
        <v>211.45</v>
      </c>
      <c r="C19" s="608">
        <f>+'Bemidji SU'!C28</f>
        <v>211.45</v>
      </c>
      <c r="D19" s="371">
        <f t="shared" ref="D19:D29" si="3">+E19/B19</f>
        <v>0</v>
      </c>
      <c r="E19" s="374">
        <f t="shared" ref="E19:E29" si="4">+C19-B19</f>
        <v>0</v>
      </c>
      <c r="F19" s="606">
        <f>+'1B-Banded'!D$6</f>
        <v>313.55</v>
      </c>
      <c r="G19" s="609">
        <f t="shared" ref="G19:G29" si="5">+C19-F19</f>
        <v>-102.10000000000002</v>
      </c>
    </row>
    <row r="20" spans="1:7" x14ac:dyDescent="0.25">
      <c r="A20" s="570" t="s">
        <v>77</v>
      </c>
      <c r="B20" s="435">
        <v>348.55</v>
      </c>
      <c r="C20" s="608">
        <f>+'Bemidji SU'!C29</f>
        <v>348.55</v>
      </c>
      <c r="D20" s="67">
        <f t="shared" si="3"/>
        <v>0</v>
      </c>
      <c r="E20" s="374">
        <f t="shared" si="4"/>
        <v>0</v>
      </c>
      <c r="F20" s="606">
        <f>+'1B-Banded'!D$6</f>
        <v>313.55</v>
      </c>
      <c r="G20" s="607">
        <f t="shared" si="5"/>
        <v>35</v>
      </c>
    </row>
    <row r="21" spans="1:7" x14ac:dyDescent="0.25">
      <c r="A21" s="570" t="s">
        <v>78</v>
      </c>
      <c r="B21" s="435">
        <v>329.05</v>
      </c>
      <c r="C21" s="608">
        <f>+'Bemidji SU'!C30</f>
        <v>329.05</v>
      </c>
      <c r="D21" s="67">
        <f t="shared" si="3"/>
        <v>0</v>
      </c>
      <c r="E21" s="374">
        <f t="shared" si="4"/>
        <v>0</v>
      </c>
      <c r="F21" s="606">
        <f>+'1B-Banded'!D$6</f>
        <v>313.55</v>
      </c>
      <c r="G21" s="607">
        <f t="shared" si="5"/>
        <v>15.5</v>
      </c>
    </row>
    <row r="22" spans="1:7" x14ac:dyDescent="0.25">
      <c r="A22" s="584" t="s">
        <v>79</v>
      </c>
      <c r="B22" s="435">
        <v>328.55</v>
      </c>
      <c r="C22" s="608">
        <f>+'Bemidji SU'!C31</f>
        <v>328.55</v>
      </c>
      <c r="D22" s="67">
        <f t="shared" ref="D22:D26" si="6">+E22/B22</f>
        <v>0</v>
      </c>
      <c r="E22" s="374">
        <f t="shared" ref="E22:E26" si="7">+C22-B22</f>
        <v>0</v>
      </c>
      <c r="F22" s="606">
        <f>+'1B-Banded'!D$6</f>
        <v>313.55</v>
      </c>
      <c r="G22" s="607">
        <f t="shared" ref="G22" si="8">+C22-F22</f>
        <v>15</v>
      </c>
    </row>
    <row r="23" spans="1:7" x14ac:dyDescent="0.25">
      <c r="A23" s="570" t="s">
        <v>80</v>
      </c>
      <c r="B23" s="435">
        <v>334.25</v>
      </c>
      <c r="C23" s="608">
        <f>+'Bemidji SU'!C32</f>
        <v>334.25</v>
      </c>
      <c r="D23" s="67">
        <f t="shared" si="6"/>
        <v>0</v>
      </c>
      <c r="E23" s="374">
        <f t="shared" si="7"/>
        <v>0</v>
      </c>
      <c r="F23" s="606">
        <f>+'1B-Banded'!D$6</f>
        <v>313.55</v>
      </c>
      <c r="G23" s="607">
        <f t="shared" si="5"/>
        <v>20.699999999999989</v>
      </c>
    </row>
    <row r="24" spans="1:7" x14ac:dyDescent="0.25">
      <c r="A24" s="570" t="s">
        <v>81</v>
      </c>
      <c r="B24" s="435">
        <v>338.55</v>
      </c>
      <c r="C24" s="608">
        <f>+'Bemidji SU'!C33</f>
        <v>338.55</v>
      </c>
      <c r="D24" s="67">
        <f t="shared" si="6"/>
        <v>0</v>
      </c>
      <c r="E24" s="374">
        <f t="shared" si="7"/>
        <v>0</v>
      </c>
      <c r="F24" s="606">
        <f>+'1B-Banded'!D$6</f>
        <v>313.55</v>
      </c>
      <c r="G24" s="607">
        <f t="shared" si="5"/>
        <v>25</v>
      </c>
    </row>
    <row r="25" spans="1:7" x14ac:dyDescent="0.25">
      <c r="A25" s="570" t="s">
        <v>82</v>
      </c>
      <c r="B25" s="435">
        <v>349.75</v>
      </c>
      <c r="C25" s="608">
        <f>+'Bemidji SU'!C34</f>
        <v>349.75</v>
      </c>
      <c r="D25" s="67">
        <f t="shared" si="6"/>
        <v>0</v>
      </c>
      <c r="E25" s="374">
        <f t="shared" si="7"/>
        <v>0</v>
      </c>
      <c r="F25" s="606">
        <f>+'1B-Banded'!D$6</f>
        <v>313.55</v>
      </c>
      <c r="G25" s="607">
        <f t="shared" si="5"/>
        <v>36.199999999999989</v>
      </c>
    </row>
    <row r="26" spans="1:7" x14ac:dyDescent="0.25">
      <c r="A26" s="570" t="s">
        <v>83</v>
      </c>
      <c r="B26" s="435">
        <v>349.75</v>
      </c>
      <c r="C26" s="608">
        <f>+'Bemidji SU'!C35</f>
        <v>349.75</v>
      </c>
      <c r="D26" s="67">
        <f t="shared" si="6"/>
        <v>0</v>
      </c>
      <c r="E26" s="374">
        <f t="shared" si="7"/>
        <v>0</v>
      </c>
      <c r="F26" s="606">
        <f>+'1B-Banded'!D$6</f>
        <v>313.55</v>
      </c>
      <c r="G26" s="607">
        <f t="shared" ref="G26" si="9">+C26-F26</f>
        <v>36.199999999999989</v>
      </c>
    </row>
    <row r="27" spans="1:7" x14ac:dyDescent="0.25">
      <c r="A27" s="570" t="s">
        <v>84</v>
      </c>
      <c r="B27" s="435">
        <v>328</v>
      </c>
      <c r="C27" s="608">
        <f>+'Bemidji SU'!C36</f>
        <v>328</v>
      </c>
      <c r="D27" s="67">
        <f t="shared" si="3"/>
        <v>0</v>
      </c>
      <c r="E27" s="374">
        <f t="shared" si="4"/>
        <v>0</v>
      </c>
      <c r="F27" s="606">
        <f>+'1B-Banded'!D$6</f>
        <v>313.55</v>
      </c>
      <c r="G27" s="607">
        <f t="shared" si="5"/>
        <v>14.449999999999989</v>
      </c>
    </row>
    <row r="28" spans="1:7" x14ac:dyDescent="0.25">
      <c r="A28" s="570" t="s">
        <v>85</v>
      </c>
      <c r="B28" s="435">
        <v>329.05</v>
      </c>
      <c r="C28" s="608">
        <f>+'Bemidji SU'!C37</f>
        <v>329.05</v>
      </c>
      <c r="D28" s="67">
        <f t="shared" si="3"/>
        <v>0</v>
      </c>
      <c r="E28" s="374">
        <f t="shared" si="4"/>
        <v>0</v>
      </c>
      <c r="F28" s="606">
        <f>+'1B-Banded'!D$6</f>
        <v>313.55</v>
      </c>
      <c r="G28" s="607">
        <f t="shared" si="5"/>
        <v>15.5</v>
      </c>
    </row>
    <row r="29" spans="1:7" ht="16.5" thickBot="1" x14ac:dyDescent="0.3">
      <c r="A29" s="570" t="s">
        <v>86</v>
      </c>
      <c r="B29" s="435">
        <v>348.55</v>
      </c>
      <c r="C29" s="608">
        <f>+'Bemidji SU'!C38</f>
        <v>348.55</v>
      </c>
      <c r="D29" s="375">
        <f t="shared" si="3"/>
        <v>0</v>
      </c>
      <c r="E29" s="374">
        <f t="shared" si="4"/>
        <v>0</v>
      </c>
      <c r="F29" s="606">
        <f>+'1B-Banded'!D$6</f>
        <v>313.55</v>
      </c>
      <c r="G29" s="607">
        <f t="shared" si="5"/>
        <v>35</v>
      </c>
    </row>
    <row r="30" spans="1:7" ht="16.5" thickBot="1" x14ac:dyDescent="0.3">
      <c r="A30" s="115" t="s">
        <v>13</v>
      </c>
      <c r="B30" s="376"/>
      <c r="C30" s="377"/>
      <c r="D30" s="378"/>
      <c r="E30" s="379"/>
      <c r="F30" s="380"/>
      <c r="G30" s="381"/>
    </row>
    <row r="31" spans="1:7" x14ac:dyDescent="0.25">
      <c r="A31" s="58" t="s">
        <v>76</v>
      </c>
      <c r="B31" s="383">
        <v>211.45</v>
      </c>
      <c r="C31" s="384">
        <f>+'Central Lakes'!$C22</f>
        <v>211.45</v>
      </c>
      <c r="D31" s="371">
        <f>+E31/B31</f>
        <v>0</v>
      </c>
      <c r="E31" s="372">
        <f>+C31-B31</f>
        <v>0</v>
      </c>
      <c r="F31" s="336">
        <f>+'1A-Per Credit'!C$10</f>
        <v>180.79</v>
      </c>
      <c r="G31" s="373">
        <f>+C31-F31</f>
        <v>30.659999999999997</v>
      </c>
    </row>
    <row r="32" spans="1:7" x14ac:dyDescent="0.25">
      <c r="A32" s="610" t="s">
        <v>87</v>
      </c>
      <c r="B32" s="435">
        <v>226.5</v>
      </c>
      <c r="C32" s="608">
        <f>+'Central Lakes'!$C23</f>
        <v>226.5</v>
      </c>
      <c r="D32" s="67">
        <f t="shared" ref="D32:D51" si="10">+E32/B32</f>
        <v>0</v>
      </c>
      <c r="E32" s="374">
        <f t="shared" ref="E32:E51" si="11">+C32-B32</f>
        <v>0</v>
      </c>
      <c r="F32" s="606">
        <f>+'1A-Per Credit'!C$10</f>
        <v>180.79</v>
      </c>
      <c r="G32" s="607">
        <f t="shared" ref="G32:G51" si="12">+C32-F32</f>
        <v>45.710000000000008</v>
      </c>
    </row>
    <row r="33" spans="1:7" x14ac:dyDescent="0.25">
      <c r="A33" s="610" t="s">
        <v>88</v>
      </c>
      <c r="B33" s="435">
        <v>202.86</v>
      </c>
      <c r="C33" s="608">
        <f>+'Central Lakes'!$C24</f>
        <v>202.86</v>
      </c>
      <c r="D33" s="67">
        <f t="shared" si="10"/>
        <v>0</v>
      </c>
      <c r="E33" s="374">
        <f t="shared" si="11"/>
        <v>0</v>
      </c>
      <c r="F33" s="606">
        <f>+'1A-Per Credit'!C$10</f>
        <v>180.79</v>
      </c>
      <c r="G33" s="607">
        <f t="shared" si="12"/>
        <v>22.070000000000022</v>
      </c>
    </row>
    <row r="34" spans="1:7" x14ac:dyDescent="0.25">
      <c r="A34" s="610" t="s">
        <v>89</v>
      </c>
      <c r="B34" s="435">
        <v>186.31</v>
      </c>
      <c r="C34" s="608">
        <f>+'Central Lakes'!$C25</f>
        <v>186.31</v>
      </c>
      <c r="D34" s="67">
        <f t="shared" si="10"/>
        <v>0</v>
      </c>
      <c r="E34" s="374">
        <f t="shared" si="11"/>
        <v>0</v>
      </c>
      <c r="F34" s="606">
        <f>+'1A-Per Credit'!C$10</f>
        <v>180.79</v>
      </c>
      <c r="G34" s="607">
        <f t="shared" si="12"/>
        <v>5.5200000000000102</v>
      </c>
    </row>
    <row r="35" spans="1:7" x14ac:dyDescent="0.25">
      <c r="A35" s="610" t="s">
        <v>90</v>
      </c>
      <c r="B35" s="435">
        <v>194.39</v>
      </c>
      <c r="C35" s="608">
        <f>+'Central Lakes'!$C27</f>
        <v>194.39</v>
      </c>
      <c r="D35" s="67">
        <f t="shared" si="10"/>
        <v>0</v>
      </c>
      <c r="E35" s="374">
        <f t="shared" si="11"/>
        <v>0</v>
      </c>
      <c r="F35" s="606">
        <f>+'1A-Per Credit'!C$10</f>
        <v>180.79</v>
      </c>
      <c r="G35" s="607">
        <f t="shared" si="12"/>
        <v>13.599999999999994</v>
      </c>
    </row>
    <row r="36" spans="1:7" x14ac:dyDescent="0.25">
      <c r="A36" s="610" t="s">
        <v>91</v>
      </c>
      <c r="B36" s="435">
        <v>199.81</v>
      </c>
      <c r="C36" s="608">
        <f>+'Central Lakes'!$C28</f>
        <v>199.81</v>
      </c>
      <c r="D36" s="67">
        <f t="shared" si="10"/>
        <v>0</v>
      </c>
      <c r="E36" s="374">
        <f t="shared" si="11"/>
        <v>0</v>
      </c>
      <c r="F36" s="606">
        <f>+'1A-Per Credit'!C$10</f>
        <v>180.79</v>
      </c>
      <c r="G36" s="607">
        <f t="shared" si="12"/>
        <v>19.02000000000001</v>
      </c>
    </row>
    <row r="37" spans="1:7" x14ac:dyDescent="0.25">
      <c r="A37" s="610" t="s">
        <v>92</v>
      </c>
      <c r="B37" s="435">
        <v>230.45</v>
      </c>
      <c r="C37" s="608">
        <f>+'Central Lakes'!$C29</f>
        <v>230.45</v>
      </c>
      <c r="D37" s="67">
        <f t="shared" si="10"/>
        <v>0</v>
      </c>
      <c r="E37" s="374">
        <f t="shared" si="11"/>
        <v>0</v>
      </c>
      <c r="F37" s="606">
        <f>+'1A-Per Credit'!C$10</f>
        <v>180.79</v>
      </c>
      <c r="G37" s="607">
        <f t="shared" si="12"/>
        <v>49.66</v>
      </c>
    </row>
    <row r="38" spans="1:7" x14ac:dyDescent="0.25">
      <c r="A38" s="610" t="s">
        <v>93</v>
      </c>
      <c r="B38" s="435">
        <v>208.38</v>
      </c>
      <c r="C38" s="608">
        <f>+'Central Lakes'!$C30</f>
        <v>208.38</v>
      </c>
      <c r="D38" s="67">
        <f t="shared" si="10"/>
        <v>0</v>
      </c>
      <c r="E38" s="374">
        <f t="shared" si="11"/>
        <v>0</v>
      </c>
      <c r="F38" s="606">
        <f>+'1A-Per Credit'!C$10</f>
        <v>180.79</v>
      </c>
      <c r="G38" s="607">
        <f t="shared" si="12"/>
        <v>27.590000000000003</v>
      </c>
    </row>
    <row r="39" spans="1:7" x14ac:dyDescent="0.25">
      <c r="A39" s="570" t="s">
        <v>94</v>
      </c>
      <c r="B39" s="435">
        <v>183.38</v>
      </c>
      <c r="C39" s="608">
        <f>+'Central Lakes'!$C31</f>
        <v>183.38</v>
      </c>
      <c r="D39" s="67">
        <f t="shared" si="10"/>
        <v>0</v>
      </c>
      <c r="E39" s="374">
        <f t="shared" si="11"/>
        <v>0</v>
      </c>
      <c r="F39" s="606">
        <f>+'1A-Per Credit'!C$10</f>
        <v>180.79</v>
      </c>
      <c r="G39" s="607">
        <f t="shared" si="12"/>
        <v>2.5900000000000034</v>
      </c>
    </row>
    <row r="40" spans="1:7" x14ac:dyDescent="0.25">
      <c r="A40" s="610" t="s">
        <v>95</v>
      </c>
      <c r="B40" s="435">
        <v>208.38</v>
      </c>
      <c r="C40" s="608">
        <f>+'Central Lakes'!$C26</f>
        <v>208.38</v>
      </c>
      <c r="D40" s="67">
        <f t="shared" si="10"/>
        <v>0</v>
      </c>
      <c r="E40" s="374">
        <f t="shared" si="11"/>
        <v>0</v>
      </c>
      <c r="F40" s="606">
        <f>+'1A-Per Credit'!C$10</f>
        <v>180.79</v>
      </c>
      <c r="G40" s="607">
        <f t="shared" si="12"/>
        <v>27.590000000000003</v>
      </c>
    </row>
    <row r="41" spans="1:7" x14ac:dyDescent="0.25">
      <c r="A41" s="610" t="s">
        <v>96</v>
      </c>
      <c r="B41" s="435">
        <v>208.38</v>
      </c>
      <c r="C41" s="608">
        <f>+'Central Lakes'!$C32</f>
        <v>208.38</v>
      </c>
      <c r="D41" s="67">
        <f t="shared" si="10"/>
        <v>0</v>
      </c>
      <c r="E41" s="374">
        <f t="shared" si="11"/>
        <v>0</v>
      </c>
      <c r="F41" s="606">
        <f>+'1A-Per Credit'!C$10</f>
        <v>180.79</v>
      </c>
      <c r="G41" s="607">
        <f t="shared" si="12"/>
        <v>27.590000000000003</v>
      </c>
    </row>
    <row r="42" spans="1:7" x14ac:dyDescent="0.25">
      <c r="A42" s="610" t="s">
        <v>97</v>
      </c>
      <c r="B42" s="435">
        <v>202.86</v>
      </c>
      <c r="C42" s="608">
        <f>+'Central Lakes'!$C33</f>
        <v>202.86</v>
      </c>
      <c r="D42" s="67">
        <f t="shared" si="10"/>
        <v>0</v>
      </c>
      <c r="E42" s="374">
        <f t="shared" si="11"/>
        <v>0</v>
      </c>
      <c r="F42" s="606">
        <f>+'1A-Per Credit'!C$10</f>
        <v>180.79</v>
      </c>
      <c r="G42" s="607">
        <f t="shared" si="12"/>
        <v>22.070000000000022</v>
      </c>
    </row>
    <row r="43" spans="1:7" x14ac:dyDescent="0.25">
      <c r="A43" s="610" t="s">
        <v>98</v>
      </c>
      <c r="B43" s="435">
        <v>197.34</v>
      </c>
      <c r="C43" s="608">
        <f>+'Central Lakes'!$C34</f>
        <v>197.34</v>
      </c>
      <c r="D43" s="67">
        <f t="shared" si="10"/>
        <v>0</v>
      </c>
      <c r="E43" s="374">
        <f t="shared" si="11"/>
        <v>0</v>
      </c>
      <c r="F43" s="606">
        <f>+'1A-Per Credit'!C$10</f>
        <v>180.79</v>
      </c>
      <c r="G43" s="607">
        <f t="shared" si="12"/>
        <v>16.550000000000011</v>
      </c>
    </row>
    <row r="44" spans="1:7" x14ac:dyDescent="0.25">
      <c r="A44" s="610" t="s">
        <v>99</v>
      </c>
      <c r="B44" s="435">
        <v>202.86</v>
      </c>
      <c r="C44" s="608">
        <f>+'Central Lakes'!$C35</f>
        <v>202.86</v>
      </c>
      <c r="D44" s="67">
        <f t="shared" si="10"/>
        <v>0</v>
      </c>
      <c r="E44" s="374">
        <f t="shared" si="11"/>
        <v>0</v>
      </c>
      <c r="F44" s="606">
        <f>+'1A-Per Credit'!C$10</f>
        <v>180.79</v>
      </c>
      <c r="G44" s="607">
        <f t="shared" si="12"/>
        <v>22.070000000000022</v>
      </c>
    </row>
    <row r="45" spans="1:7" x14ac:dyDescent="0.25">
      <c r="A45" s="610" t="s">
        <v>100</v>
      </c>
      <c r="B45" s="435">
        <v>208.38</v>
      </c>
      <c r="C45" s="608">
        <f>+'Central Lakes'!$C36</f>
        <v>208.38</v>
      </c>
      <c r="D45" s="67">
        <f t="shared" si="10"/>
        <v>0</v>
      </c>
      <c r="E45" s="374">
        <f t="shared" si="11"/>
        <v>0</v>
      </c>
      <c r="F45" s="606">
        <f>+'1A-Per Credit'!C$10</f>
        <v>180.79</v>
      </c>
      <c r="G45" s="607">
        <f t="shared" si="12"/>
        <v>27.590000000000003</v>
      </c>
    </row>
    <row r="46" spans="1:7" x14ac:dyDescent="0.25">
      <c r="A46" s="610" t="s">
        <v>101</v>
      </c>
      <c r="B46" s="435">
        <v>208.38</v>
      </c>
      <c r="C46" s="608">
        <f>+'Central Lakes'!$C37</f>
        <v>208.38</v>
      </c>
      <c r="D46" s="67">
        <f t="shared" si="10"/>
        <v>0</v>
      </c>
      <c r="E46" s="374">
        <f t="shared" si="11"/>
        <v>0</v>
      </c>
      <c r="F46" s="606">
        <f>+'1A-Per Credit'!C$10</f>
        <v>180.79</v>
      </c>
      <c r="G46" s="607">
        <f t="shared" si="12"/>
        <v>27.590000000000003</v>
      </c>
    </row>
    <row r="47" spans="1:7" x14ac:dyDescent="0.25">
      <c r="A47" s="610" t="s">
        <v>102</v>
      </c>
      <c r="B47" s="435">
        <v>191.83</v>
      </c>
      <c r="C47" s="608">
        <f>+'Central Lakes'!$C38</f>
        <v>191.83</v>
      </c>
      <c r="D47" s="67">
        <f t="shared" si="10"/>
        <v>0</v>
      </c>
      <c r="E47" s="374">
        <f t="shared" si="11"/>
        <v>0</v>
      </c>
      <c r="F47" s="606">
        <f>+'1A-Per Credit'!C$10</f>
        <v>180.79</v>
      </c>
      <c r="G47" s="607">
        <f t="shared" si="12"/>
        <v>11.04000000000002</v>
      </c>
    </row>
    <row r="48" spans="1:7" x14ac:dyDescent="0.25">
      <c r="A48" s="610" t="s">
        <v>103</v>
      </c>
      <c r="B48" s="435">
        <v>217.68</v>
      </c>
      <c r="C48" s="608">
        <f>+'Central Lakes'!$C39</f>
        <v>217.68</v>
      </c>
      <c r="D48" s="67">
        <f t="shared" si="10"/>
        <v>0</v>
      </c>
      <c r="E48" s="374">
        <f t="shared" si="11"/>
        <v>0</v>
      </c>
      <c r="F48" s="606">
        <f>+'1A-Per Credit'!C$10</f>
        <v>180.79</v>
      </c>
      <c r="G48" s="607">
        <f t="shared" si="12"/>
        <v>36.890000000000015</v>
      </c>
    </row>
    <row r="49" spans="1:7" x14ac:dyDescent="0.25">
      <c r="A49" s="610" t="s">
        <v>104</v>
      </c>
      <c r="B49" s="435">
        <v>186.31</v>
      </c>
      <c r="C49" s="608">
        <f>+'Central Lakes'!$C40</f>
        <v>186.31</v>
      </c>
      <c r="D49" s="67">
        <f t="shared" si="10"/>
        <v>0</v>
      </c>
      <c r="E49" s="374">
        <f t="shared" si="11"/>
        <v>0</v>
      </c>
      <c r="F49" s="606">
        <f>+'1A-Per Credit'!C$10</f>
        <v>180.79</v>
      </c>
      <c r="G49" s="607">
        <f t="shared" si="12"/>
        <v>5.5200000000000102</v>
      </c>
    </row>
    <row r="50" spans="1:7" x14ac:dyDescent="0.25">
      <c r="A50" s="610" t="s">
        <v>105</v>
      </c>
      <c r="B50" s="435">
        <v>224.93</v>
      </c>
      <c r="C50" s="608">
        <f>+'Central Lakes'!$C41</f>
        <v>224.93</v>
      </c>
      <c r="D50" s="67">
        <f t="shared" si="10"/>
        <v>0</v>
      </c>
      <c r="E50" s="374">
        <f t="shared" si="11"/>
        <v>0</v>
      </c>
      <c r="F50" s="606">
        <f>+'1A-Per Credit'!C$10</f>
        <v>180.79</v>
      </c>
      <c r="G50" s="607">
        <f t="shared" si="12"/>
        <v>44.140000000000015</v>
      </c>
    </row>
    <row r="51" spans="1:7" ht="16.5" thickBot="1" x14ac:dyDescent="0.3">
      <c r="A51" s="611" t="s">
        <v>75</v>
      </c>
      <c r="B51" s="436">
        <v>219.41</v>
      </c>
      <c r="C51" s="437">
        <f>+'Central Lakes'!$C42</f>
        <v>219.41</v>
      </c>
      <c r="D51" s="375">
        <f t="shared" si="10"/>
        <v>0</v>
      </c>
      <c r="E51" s="385">
        <f t="shared" si="11"/>
        <v>0</v>
      </c>
      <c r="F51" s="612">
        <f>+'1A-Per Credit'!C$10</f>
        <v>180.79</v>
      </c>
      <c r="G51" s="613">
        <f t="shared" si="12"/>
        <v>38.620000000000005</v>
      </c>
    </row>
    <row r="52" spans="1:7" ht="16.5" thickBot="1" x14ac:dyDescent="0.3">
      <c r="A52" s="115" t="s">
        <v>14</v>
      </c>
      <c r="B52" s="376"/>
      <c r="C52" s="377"/>
      <c r="D52" s="378"/>
      <c r="E52" s="379"/>
      <c r="F52" s="380"/>
      <c r="G52" s="381"/>
    </row>
    <row r="53" spans="1:7" x14ac:dyDescent="0.25">
      <c r="A53" s="163" t="s">
        <v>106</v>
      </c>
      <c r="B53" s="438">
        <v>188.37</v>
      </c>
      <c r="C53" s="614">
        <f>'Century College'!C30</f>
        <v>188.37</v>
      </c>
      <c r="D53" s="813">
        <f t="shared" ref="D53:D61" si="13">+E53/B53</f>
        <v>0</v>
      </c>
      <c r="E53" s="374">
        <f t="shared" ref="E53:E61" si="14">+C53-B53</f>
        <v>0</v>
      </c>
      <c r="F53" s="606">
        <f>+'1A-Per Credit'!C$11</f>
        <v>182.49</v>
      </c>
      <c r="G53" s="607">
        <f t="shared" ref="G53:G64" si="15">+C53-F53</f>
        <v>5.8799999999999955</v>
      </c>
    </row>
    <row r="54" spans="1:7" x14ac:dyDescent="0.25">
      <c r="A54" s="610" t="s">
        <v>107</v>
      </c>
      <c r="B54" s="438">
        <v>188.37</v>
      </c>
      <c r="C54" s="614">
        <f>'Century College'!C31</f>
        <v>188.37</v>
      </c>
      <c r="D54" s="813">
        <f t="shared" si="13"/>
        <v>0</v>
      </c>
      <c r="E54" s="374">
        <f t="shared" si="14"/>
        <v>0</v>
      </c>
      <c r="F54" s="606">
        <f>+'1A-Per Credit'!C$11</f>
        <v>182.49</v>
      </c>
      <c r="G54" s="607">
        <f t="shared" si="15"/>
        <v>5.8799999999999955</v>
      </c>
    </row>
    <row r="55" spans="1:7" x14ac:dyDescent="0.25">
      <c r="A55" s="610" t="s">
        <v>108</v>
      </c>
      <c r="B55" s="438">
        <v>188.37</v>
      </c>
      <c r="C55" s="614">
        <f>'Century College'!C34</f>
        <v>188.37</v>
      </c>
      <c r="D55" s="813">
        <f t="shared" si="13"/>
        <v>0</v>
      </c>
      <c r="E55" s="374">
        <f t="shared" si="14"/>
        <v>0</v>
      </c>
      <c r="F55" s="606">
        <f>+'1A-Per Credit'!C$11</f>
        <v>182.49</v>
      </c>
      <c r="G55" s="607">
        <f t="shared" si="15"/>
        <v>5.8799999999999955</v>
      </c>
    </row>
    <row r="56" spans="1:7" x14ac:dyDescent="0.25">
      <c r="A56" s="570" t="s">
        <v>109</v>
      </c>
      <c r="B56" s="438">
        <v>209.83</v>
      </c>
      <c r="C56" s="614">
        <f>+'Century College'!$C22</f>
        <v>209.83</v>
      </c>
      <c r="D56" s="813">
        <f t="shared" si="13"/>
        <v>0</v>
      </c>
      <c r="E56" s="374">
        <f t="shared" si="14"/>
        <v>0</v>
      </c>
      <c r="F56" s="606">
        <f>+'1A-Per Credit'!C$11</f>
        <v>182.49</v>
      </c>
      <c r="G56" s="607">
        <f t="shared" si="15"/>
        <v>27.340000000000003</v>
      </c>
    </row>
    <row r="57" spans="1:7" x14ac:dyDescent="0.25">
      <c r="A57" s="541" t="s">
        <v>110</v>
      </c>
      <c r="B57" s="438">
        <v>209.83</v>
      </c>
      <c r="C57" s="614">
        <f>+'Century College'!$C23</f>
        <v>209.83</v>
      </c>
      <c r="D57" s="813">
        <f t="shared" si="13"/>
        <v>0</v>
      </c>
      <c r="E57" s="374">
        <f t="shared" si="14"/>
        <v>0</v>
      </c>
      <c r="F57" s="606">
        <f>+'1A-Per Credit'!C$11</f>
        <v>182.49</v>
      </c>
      <c r="G57" s="607">
        <f t="shared" si="15"/>
        <v>27.340000000000003</v>
      </c>
    </row>
    <row r="58" spans="1:7" x14ac:dyDescent="0.25">
      <c r="A58" s="162" t="s">
        <v>111</v>
      </c>
      <c r="B58" s="532">
        <v>188.37</v>
      </c>
      <c r="C58" s="614">
        <f>'Century College'!C32</f>
        <v>188.37</v>
      </c>
      <c r="D58" s="813">
        <f t="shared" si="13"/>
        <v>0</v>
      </c>
      <c r="E58" s="374">
        <f t="shared" si="14"/>
        <v>0</v>
      </c>
      <c r="F58" s="606">
        <f>+'1A-Per Credit'!C$11</f>
        <v>182.49</v>
      </c>
      <c r="G58" s="607">
        <f t="shared" si="15"/>
        <v>5.8799999999999955</v>
      </c>
    </row>
    <row r="59" spans="1:7" x14ac:dyDescent="0.25">
      <c r="A59" s="162" t="s">
        <v>112</v>
      </c>
      <c r="B59" s="532">
        <v>188.37</v>
      </c>
      <c r="C59" s="614">
        <f>'Century College'!C33</f>
        <v>188.37</v>
      </c>
      <c r="D59" s="813">
        <f t="shared" si="13"/>
        <v>0</v>
      </c>
      <c r="E59" s="374">
        <f t="shared" si="14"/>
        <v>0</v>
      </c>
      <c r="F59" s="606">
        <f>+'1A-Per Credit'!C$11</f>
        <v>182.49</v>
      </c>
      <c r="G59" s="607">
        <f t="shared" si="15"/>
        <v>5.8799999999999955</v>
      </c>
    </row>
    <row r="60" spans="1:7" ht="20.45" customHeight="1" x14ac:dyDescent="0.25">
      <c r="A60" s="162" t="s">
        <v>113</v>
      </c>
      <c r="B60" s="532">
        <v>188.37</v>
      </c>
      <c r="C60" s="614">
        <f>'Century College'!C28</f>
        <v>188.37</v>
      </c>
      <c r="D60" s="813">
        <f t="shared" si="13"/>
        <v>0</v>
      </c>
      <c r="E60" s="374">
        <f t="shared" si="14"/>
        <v>0</v>
      </c>
      <c r="F60" s="606">
        <f>+'1A-Per Credit'!C$11</f>
        <v>182.49</v>
      </c>
      <c r="G60" s="607">
        <f t="shared" si="15"/>
        <v>5.8799999999999955</v>
      </c>
    </row>
    <row r="61" spans="1:7" x14ac:dyDescent="0.25">
      <c r="A61" s="162" t="s">
        <v>114</v>
      </c>
      <c r="B61" s="532">
        <v>188.37</v>
      </c>
      <c r="C61" s="614">
        <f>'Century College'!C29</f>
        <v>188.37</v>
      </c>
      <c r="D61" s="386">
        <f t="shared" si="13"/>
        <v>0</v>
      </c>
      <c r="E61" s="374">
        <f t="shared" si="14"/>
        <v>0</v>
      </c>
      <c r="F61" s="606">
        <f>+'1A-Per Credit'!C$11</f>
        <v>182.49</v>
      </c>
      <c r="G61" s="607">
        <f t="shared" si="15"/>
        <v>5.8799999999999955</v>
      </c>
    </row>
    <row r="62" spans="1:7" x14ac:dyDescent="0.25">
      <c r="A62" s="164" t="s">
        <v>69</v>
      </c>
      <c r="B62" s="532">
        <v>221.42</v>
      </c>
      <c r="C62" s="614">
        <f>+'Century College'!$C24</f>
        <v>221.42</v>
      </c>
      <c r="D62" s="813">
        <f>+E62/B62</f>
        <v>0</v>
      </c>
      <c r="E62" s="374">
        <f>+C62-B62</f>
        <v>0</v>
      </c>
      <c r="F62" s="606">
        <f>+'1A-Per Credit'!C$11</f>
        <v>182.49</v>
      </c>
      <c r="G62" s="607">
        <f t="shared" si="15"/>
        <v>38.929999999999978</v>
      </c>
    </row>
    <row r="63" spans="1:7" x14ac:dyDescent="0.25">
      <c r="A63" s="162" t="s">
        <v>115</v>
      </c>
      <c r="B63" s="532">
        <v>209.83</v>
      </c>
      <c r="C63" s="614">
        <f>+'Century College'!$C25</f>
        <v>209.83</v>
      </c>
      <c r="D63" s="813">
        <f>+E63/B63</f>
        <v>0</v>
      </c>
      <c r="E63" s="374">
        <f>+C63-B63</f>
        <v>0</v>
      </c>
      <c r="F63" s="606">
        <f>+'1A-Per Credit'!C$11</f>
        <v>182.49</v>
      </c>
      <c r="G63" s="607">
        <f t="shared" si="15"/>
        <v>27.340000000000003</v>
      </c>
    </row>
    <row r="64" spans="1:7" x14ac:dyDescent="0.25">
      <c r="A64" s="162" t="s">
        <v>116</v>
      </c>
      <c r="B64" s="532">
        <v>209.83</v>
      </c>
      <c r="C64" s="614">
        <f>+'Century College'!$C26</f>
        <v>209.83</v>
      </c>
      <c r="D64" s="813">
        <f>+E64/B64</f>
        <v>0</v>
      </c>
      <c r="E64" s="374">
        <f>+C64-B64</f>
        <v>0</v>
      </c>
      <c r="F64" s="606">
        <f>+'1A-Per Credit'!C$11</f>
        <v>182.49</v>
      </c>
      <c r="G64" s="607">
        <f t="shared" si="15"/>
        <v>27.340000000000003</v>
      </c>
    </row>
    <row r="65" spans="1:7" x14ac:dyDescent="0.25">
      <c r="A65" s="132" t="s">
        <v>117</v>
      </c>
      <c r="B65" s="387">
        <v>196.03</v>
      </c>
      <c r="C65" s="388">
        <f>+'Century College'!$C27</f>
        <v>196.03</v>
      </c>
      <c r="D65" s="491">
        <f>+E65/B65</f>
        <v>0</v>
      </c>
      <c r="E65" s="385">
        <f>+C65-B65</f>
        <v>0</v>
      </c>
      <c r="F65" s="612">
        <f>+'1A-Per Credit'!C$11</f>
        <v>182.49</v>
      </c>
      <c r="G65" s="613">
        <f>+C65-F65</f>
        <v>13.539999999999992</v>
      </c>
    </row>
    <row r="66" spans="1:7" x14ac:dyDescent="0.25">
      <c r="A66" s="115" t="s">
        <v>15</v>
      </c>
      <c r="B66" s="389"/>
      <c r="C66" s="390"/>
      <c r="D66" s="391"/>
      <c r="E66" s="377"/>
      <c r="F66" s="380"/>
      <c r="G66" s="381"/>
    </row>
    <row r="67" spans="1:7" x14ac:dyDescent="0.25">
      <c r="A67" s="610" t="s">
        <v>109</v>
      </c>
      <c r="B67" s="392">
        <v>212.74</v>
      </c>
      <c r="C67" s="393">
        <f>+'Dakota CTC'!C22</f>
        <v>212.74</v>
      </c>
      <c r="D67" s="67">
        <f t="shared" ref="D67:D76" si="16">+E67/B67</f>
        <v>0</v>
      </c>
      <c r="E67" s="394">
        <f t="shared" ref="E67:E76" si="17">+C67-B67</f>
        <v>0</v>
      </c>
      <c r="F67" s="606">
        <f>+'1A-Per Credit'!C$12</f>
        <v>191.98</v>
      </c>
      <c r="G67" s="607">
        <f t="shared" ref="G67:G76" si="18">+C67-F67</f>
        <v>20.760000000000019</v>
      </c>
    </row>
    <row r="68" spans="1:7" x14ac:dyDescent="0.25">
      <c r="A68" s="610" t="s">
        <v>118</v>
      </c>
      <c r="B68" s="438">
        <v>199.48</v>
      </c>
      <c r="C68" s="614">
        <f>+'Dakota CTC'!C23</f>
        <v>199.48</v>
      </c>
      <c r="D68" s="615">
        <f t="shared" si="16"/>
        <v>0</v>
      </c>
      <c r="E68" s="394">
        <f t="shared" si="17"/>
        <v>0</v>
      </c>
      <c r="F68" s="606">
        <f>+'1A-Per Credit'!C$12</f>
        <v>191.98</v>
      </c>
      <c r="G68" s="607">
        <f t="shared" si="18"/>
        <v>7.5</v>
      </c>
    </row>
    <row r="69" spans="1:7" x14ac:dyDescent="0.25">
      <c r="A69" s="610" t="s">
        <v>119</v>
      </c>
      <c r="B69" s="438">
        <v>195.94</v>
      </c>
      <c r="C69" s="614">
        <f>+'Dakota CTC'!C24</f>
        <v>195.94</v>
      </c>
      <c r="D69" s="615">
        <f t="shared" si="16"/>
        <v>0</v>
      </c>
      <c r="E69" s="394">
        <f t="shared" si="17"/>
        <v>0</v>
      </c>
      <c r="F69" s="606">
        <f>+'1A-Per Credit'!C$12</f>
        <v>191.98</v>
      </c>
      <c r="G69" s="607">
        <f t="shared" si="18"/>
        <v>3.960000000000008</v>
      </c>
    </row>
    <row r="70" spans="1:7" x14ac:dyDescent="0.25">
      <c r="A70" s="610" t="s">
        <v>120</v>
      </c>
      <c r="B70" s="438">
        <v>197.34</v>
      </c>
      <c r="C70" s="614">
        <f>+'Dakota CTC'!C25</f>
        <v>197.34</v>
      </c>
      <c r="D70" s="615">
        <f t="shared" si="16"/>
        <v>0</v>
      </c>
      <c r="E70" s="394">
        <f t="shared" si="17"/>
        <v>0</v>
      </c>
      <c r="F70" s="606">
        <f>+'1A-Per Credit'!C$12</f>
        <v>191.98</v>
      </c>
      <c r="G70" s="607">
        <f t="shared" si="18"/>
        <v>5.3600000000000136</v>
      </c>
    </row>
    <row r="71" spans="1:7" x14ac:dyDescent="0.25">
      <c r="A71" s="610" t="s">
        <v>121</v>
      </c>
      <c r="B71" s="438">
        <v>197.34</v>
      </c>
      <c r="C71" s="614">
        <f>+'Dakota CTC'!C26</f>
        <v>197.34</v>
      </c>
      <c r="D71" s="615">
        <f t="shared" si="16"/>
        <v>0</v>
      </c>
      <c r="E71" s="394">
        <f t="shared" si="17"/>
        <v>0</v>
      </c>
      <c r="F71" s="606">
        <f>+'1A-Per Credit'!C$12</f>
        <v>191.98</v>
      </c>
      <c r="G71" s="607">
        <f t="shared" si="18"/>
        <v>5.3600000000000136</v>
      </c>
    </row>
    <row r="72" spans="1:7" x14ac:dyDescent="0.25">
      <c r="A72" s="610" t="s">
        <v>122</v>
      </c>
      <c r="B72" s="438">
        <v>209.63</v>
      </c>
      <c r="C72" s="614">
        <f>+'Dakota CTC'!C27</f>
        <v>209.63</v>
      </c>
      <c r="D72" s="615">
        <f t="shared" si="16"/>
        <v>0</v>
      </c>
      <c r="E72" s="394">
        <f t="shared" si="17"/>
        <v>0</v>
      </c>
      <c r="F72" s="606">
        <f>+'1A-Per Credit'!C$12</f>
        <v>191.98</v>
      </c>
      <c r="G72" s="607">
        <f t="shared" si="18"/>
        <v>17.650000000000006</v>
      </c>
    </row>
    <row r="73" spans="1:7" x14ac:dyDescent="0.25">
      <c r="A73" s="610" t="s">
        <v>103</v>
      </c>
      <c r="B73" s="438">
        <v>231.65</v>
      </c>
      <c r="C73" s="614">
        <f>+'Dakota CTC'!C28</f>
        <v>231.65</v>
      </c>
      <c r="D73" s="615">
        <f t="shared" si="16"/>
        <v>0</v>
      </c>
      <c r="E73" s="394">
        <f t="shared" si="17"/>
        <v>0</v>
      </c>
      <c r="F73" s="606">
        <f>+'1A-Per Credit'!C$12</f>
        <v>191.98</v>
      </c>
      <c r="G73" s="607">
        <f t="shared" si="18"/>
        <v>39.670000000000016</v>
      </c>
    </row>
    <row r="74" spans="1:7" x14ac:dyDescent="0.25">
      <c r="A74" s="610" t="s">
        <v>123</v>
      </c>
      <c r="B74" s="438">
        <v>248.76</v>
      </c>
      <c r="C74" s="614">
        <f>+'Dakota CTC'!C29</f>
        <v>248.76</v>
      </c>
      <c r="D74" s="615">
        <f t="shared" si="16"/>
        <v>0</v>
      </c>
      <c r="E74" s="394">
        <f t="shared" si="17"/>
        <v>0</v>
      </c>
      <c r="F74" s="606">
        <f>+'1A-Per Credit'!C$12</f>
        <v>191.98</v>
      </c>
      <c r="G74" s="607">
        <f t="shared" si="18"/>
        <v>56.78</v>
      </c>
    </row>
    <row r="75" spans="1:7" x14ac:dyDescent="0.25">
      <c r="A75" s="610" t="s">
        <v>124</v>
      </c>
      <c r="B75" s="438">
        <v>385.95</v>
      </c>
      <c r="C75" s="614">
        <f>+'Dakota CTC'!C30</f>
        <v>385.95</v>
      </c>
      <c r="D75" s="615">
        <f t="shared" si="16"/>
        <v>0</v>
      </c>
      <c r="E75" s="394">
        <f t="shared" si="17"/>
        <v>0</v>
      </c>
      <c r="F75" s="606">
        <f>+'1A-Per Credit'!C$12</f>
        <v>191.98</v>
      </c>
      <c r="G75" s="607">
        <f t="shared" si="18"/>
        <v>193.97</v>
      </c>
    </row>
    <row r="76" spans="1:7" ht="16.5" thickBot="1" x14ac:dyDescent="0.3">
      <c r="A76" s="541" t="s">
        <v>125</v>
      </c>
      <c r="B76" s="532">
        <v>202.69</v>
      </c>
      <c r="C76" s="388">
        <f>+'Dakota CTC'!C31</f>
        <v>202.69</v>
      </c>
      <c r="D76" s="542">
        <f t="shared" si="16"/>
        <v>0</v>
      </c>
      <c r="E76" s="395">
        <f t="shared" si="17"/>
        <v>0</v>
      </c>
      <c r="F76" s="492">
        <f>+'1A-Per Credit'!C$12</f>
        <v>191.98</v>
      </c>
      <c r="G76" s="543">
        <f t="shared" si="18"/>
        <v>10.710000000000008</v>
      </c>
    </row>
    <row r="77" spans="1:7" ht="16.5" thickBot="1" x14ac:dyDescent="0.3">
      <c r="A77" s="115" t="s">
        <v>16</v>
      </c>
      <c r="B77" s="396"/>
      <c r="C77" s="377"/>
      <c r="D77" s="397"/>
      <c r="E77" s="377"/>
      <c r="F77" s="380"/>
      <c r="G77" s="381"/>
    </row>
    <row r="78" spans="1:7" x14ac:dyDescent="0.25">
      <c r="A78" s="128" t="s">
        <v>126</v>
      </c>
      <c r="B78" s="127">
        <v>236.69</v>
      </c>
      <c r="C78" s="370">
        <f>+'Fond du Lac'!C22</f>
        <v>236.69</v>
      </c>
      <c r="D78" s="67">
        <f>+E78/B78</f>
        <v>0</v>
      </c>
      <c r="E78" s="374">
        <f>+C78-B78</f>
        <v>0</v>
      </c>
      <c r="F78" s="201">
        <f>+'1A-Per Credit'!C$13</f>
        <v>180.59</v>
      </c>
      <c r="G78" s="202">
        <f>+C78-F78</f>
        <v>56.099999999999994</v>
      </c>
    </row>
    <row r="79" spans="1:7" x14ac:dyDescent="0.25">
      <c r="A79" s="544" t="s">
        <v>127</v>
      </c>
      <c r="B79" s="533">
        <v>221.69</v>
      </c>
      <c r="C79" s="608">
        <f>+'Fond du Lac'!C23</f>
        <v>221.69</v>
      </c>
      <c r="D79" s="375">
        <f>+E79/B79</f>
        <v>0</v>
      </c>
      <c r="E79" s="374">
        <f>+C79-B79</f>
        <v>0</v>
      </c>
      <c r="F79" s="606">
        <f>+'1A-Per Credit'!C$13</f>
        <v>180.59</v>
      </c>
      <c r="G79" s="607">
        <f>+C79-F79</f>
        <v>41.099999999999994</v>
      </c>
    </row>
    <row r="80" spans="1:7" ht="16.5" thickBot="1" x14ac:dyDescent="0.3">
      <c r="A80" s="115" t="s">
        <v>17</v>
      </c>
      <c r="B80" s="376"/>
      <c r="C80" s="377"/>
      <c r="D80" s="378"/>
      <c r="E80" s="379"/>
      <c r="F80" s="380"/>
      <c r="G80" s="381"/>
    </row>
    <row r="81" spans="1:7" x14ac:dyDescent="0.25">
      <c r="A81" s="570" t="s">
        <v>76</v>
      </c>
      <c r="B81" s="435">
        <v>211.45050000000001</v>
      </c>
      <c r="C81" s="608">
        <f>+'Hennepin Tech'!C22</f>
        <v>211.45050000000001</v>
      </c>
      <c r="D81" s="371">
        <f>+E81/B81</f>
        <v>0</v>
      </c>
      <c r="E81" s="374">
        <f>+C81-B81</f>
        <v>0</v>
      </c>
      <c r="F81" s="616">
        <f>+'1A-Per Credit'!C$14</f>
        <v>178.06</v>
      </c>
      <c r="G81" s="607">
        <f t="shared" ref="G81:G95" si="19">+C81-F81</f>
        <v>33.390500000000003</v>
      </c>
    </row>
    <row r="82" spans="1:7" x14ac:dyDescent="0.25">
      <c r="A82" s="570" t="s">
        <v>128</v>
      </c>
      <c r="B82" s="435">
        <v>210.19576949999995</v>
      </c>
      <c r="C82" s="608">
        <f>+'Hennepin Tech'!C23</f>
        <v>210.19576949999995</v>
      </c>
      <c r="D82" s="67">
        <f>+E82/B82</f>
        <v>0</v>
      </c>
      <c r="E82" s="374">
        <f>+C82-B82</f>
        <v>0</v>
      </c>
      <c r="F82" s="616">
        <f>+'1A-Per Credit'!C$14</f>
        <v>178.06</v>
      </c>
      <c r="G82" s="607">
        <f t="shared" si="19"/>
        <v>32.135769499999952</v>
      </c>
    </row>
    <row r="83" spans="1:7" x14ac:dyDescent="0.25">
      <c r="A83" s="570" t="s">
        <v>129</v>
      </c>
      <c r="B83" s="435">
        <v>193.09994999999998</v>
      </c>
      <c r="C83" s="608">
        <f>+'Hennepin Tech'!C24</f>
        <v>193.09994999999998</v>
      </c>
      <c r="D83" s="67">
        <f t="shared" ref="D83:D94" si="20">+E83/B83</f>
        <v>0</v>
      </c>
      <c r="E83" s="374">
        <f t="shared" ref="E83:E94" si="21">+C83-B83</f>
        <v>0</v>
      </c>
      <c r="F83" s="616">
        <f>+'1A-Per Credit'!C$14</f>
        <v>178.06</v>
      </c>
      <c r="G83" s="607">
        <f t="shared" si="19"/>
        <v>15.039949999999976</v>
      </c>
    </row>
    <row r="84" spans="1:7" x14ac:dyDescent="0.25">
      <c r="A84" s="570" t="s">
        <v>130</v>
      </c>
      <c r="B84" s="435">
        <v>186.73469999999998</v>
      </c>
      <c r="C84" s="608">
        <f>+'Hennepin Tech'!C25</f>
        <v>186.73469999999998</v>
      </c>
      <c r="D84" s="67">
        <f t="shared" si="20"/>
        <v>0</v>
      </c>
      <c r="E84" s="374">
        <f t="shared" si="21"/>
        <v>0</v>
      </c>
      <c r="F84" s="616">
        <f>+'1A-Per Credit'!C$14</f>
        <v>178.06</v>
      </c>
      <c r="G84" s="607">
        <f t="shared" si="19"/>
        <v>8.674699999999973</v>
      </c>
    </row>
    <row r="85" spans="1:7" x14ac:dyDescent="0.25">
      <c r="A85" s="570" t="s">
        <v>131</v>
      </c>
      <c r="B85" s="435">
        <v>204.83964449999996</v>
      </c>
      <c r="C85" s="608">
        <f>+'Hennepin Tech'!C26</f>
        <v>204.83964449999996</v>
      </c>
      <c r="D85" s="67">
        <f t="shared" si="20"/>
        <v>0</v>
      </c>
      <c r="E85" s="374">
        <f t="shared" si="21"/>
        <v>0</v>
      </c>
      <c r="F85" s="616">
        <f>+'1A-Per Credit'!C$14</f>
        <v>178.06</v>
      </c>
      <c r="G85" s="607">
        <f t="shared" si="19"/>
        <v>26.779644499999961</v>
      </c>
    </row>
    <row r="86" spans="1:7" x14ac:dyDescent="0.25">
      <c r="A86" s="570" t="s">
        <v>132</v>
      </c>
      <c r="B86" s="435">
        <v>202.94280000000001</v>
      </c>
      <c r="C86" s="608">
        <f>+'Hennepin Tech'!C27</f>
        <v>202.94</v>
      </c>
      <c r="D86" s="67">
        <f t="shared" si="20"/>
        <v>-1.3796991073384645E-5</v>
      </c>
      <c r="E86" s="374">
        <f t="shared" si="21"/>
        <v>-2.8000000000076852E-3</v>
      </c>
      <c r="F86" s="616">
        <f>+'1A-Per Credit'!C$14</f>
        <v>178.06</v>
      </c>
      <c r="G86" s="607">
        <f t="shared" si="19"/>
        <v>24.879999999999995</v>
      </c>
    </row>
    <row r="87" spans="1:7" x14ac:dyDescent="0.25">
      <c r="A87" s="570" t="s">
        <v>133</v>
      </c>
      <c r="B87" s="435">
        <v>180.20146949999997</v>
      </c>
      <c r="C87" s="608">
        <f>+'Hennepin Tech'!C28</f>
        <v>180.20146949999997</v>
      </c>
      <c r="D87" s="67">
        <f t="shared" si="20"/>
        <v>0</v>
      </c>
      <c r="E87" s="374">
        <f t="shared" si="21"/>
        <v>0</v>
      </c>
      <c r="F87" s="616">
        <f>+'1A-Per Credit'!C$14</f>
        <v>178.06</v>
      </c>
      <c r="G87" s="607">
        <f t="shared" si="19"/>
        <v>2.141469499999971</v>
      </c>
    </row>
    <row r="88" spans="1:7" x14ac:dyDescent="0.25">
      <c r="A88" s="570" t="s">
        <v>134</v>
      </c>
      <c r="B88" s="435">
        <v>206.51</v>
      </c>
      <c r="C88" s="608">
        <f>+'Hennepin Tech'!C29</f>
        <v>206.51</v>
      </c>
      <c r="D88" s="67">
        <f t="shared" si="20"/>
        <v>0</v>
      </c>
      <c r="E88" s="374">
        <f t="shared" si="21"/>
        <v>0</v>
      </c>
      <c r="F88" s="616">
        <f>+'1A-Per Credit'!C$14</f>
        <v>178.06</v>
      </c>
      <c r="G88" s="607">
        <f t="shared" si="19"/>
        <v>28.449999999999989</v>
      </c>
    </row>
    <row r="89" spans="1:7" x14ac:dyDescent="0.25">
      <c r="A89" s="570" t="s">
        <v>135</v>
      </c>
      <c r="B89" s="435">
        <v>186.06</v>
      </c>
      <c r="C89" s="608">
        <f>+'Hennepin Tech'!C30</f>
        <v>186.06</v>
      </c>
      <c r="D89" s="67">
        <f t="shared" ref="D89" si="22">+E89/B89</f>
        <v>0</v>
      </c>
      <c r="E89" s="374">
        <f t="shared" ref="E89" si="23">+C89-B89</f>
        <v>0</v>
      </c>
      <c r="F89" s="616">
        <f>+'1A-Per Credit'!C$14</f>
        <v>178.06</v>
      </c>
      <c r="G89" s="607">
        <f t="shared" ref="G89" si="24">+C89-F89</f>
        <v>8</v>
      </c>
    </row>
    <row r="90" spans="1:7" x14ac:dyDescent="0.25">
      <c r="A90" s="570" t="s">
        <v>136</v>
      </c>
      <c r="B90" s="435">
        <v>186.1551</v>
      </c>
      <c r="C90" s="608">
        <f>+'Hennepin Tech'!C31</f>
        <v>186.16</v>
      </c>
      <c r="D90" s="67">
        <f t="shared" si="20"/>
        <v>2.6322136755813474E-5</v>
      </c>
      <c r="E90" s="374">
        <f t="shared" si="21"/>
        <v>4.8999999999921329E-3</v>
      </c>
      <c r="F90" s="616">
        <f>+'1A-Per Credit'!C$14</f>
        <v>178.06</v>
      </c>
      <c r="G90" s="607">
        <f t="shared" si="19"/>
        <v>8.0999999999999943</v>
      </c>
    </row>
    <row r="91" spans="1:7" x14ac:dyDescent="0.25">
      <c r="A91" s="570" t="s">
        <v>137</v>
      </c>
      <c r="B91" s="435">
        <v>185.01659999999998</v>
      </c>
      <c r="C91" s="608">
        <f>+'Hennepin Tech'!C32</f>
        <v>185.02</v>
      </c>
      <c r="D91" s="67">
        <f t="shared" si="20"/>
        <v>1.8376729439561659E-5</v>
      </c>
      <c r="E91" s="374">
        <f t="shared" si="21"/>
        <v>3.4000000000276032E-3</v>
      </c>
      <c r="F91" s="616">
        <f>+'1A-Per Credit'!C$14</f>
        <v>178.06</v>
      </c>
      <c r="G91" s="607">
        <f t="shared" si="19"/>
        <v>6.960000000000008</v>
      </c>
    </row>
    <row r="92" spans="1:7" x14ac:dyDescent="0.25">
      <c r="A92" s="570" t="s">
        <v>138</v>
      </c>
      <c r="B92" s="435">
        <v>189.42570000000001</v>
      </c>
      <c r="C92" s="608">
        <f>+'Hennepin Tech'!C33</f>
        <v>189.43</v>
      </c>
      <c r="D92" s="67">
        <f t="shared" si="20"/>
        <v>2.2700193268393025E-5</v>
      </c>
      <c r="E92" s="374">
        <f t="shared" si="21"/>
        <v>4.3000000000006366E-3</v>
      </c>
      <c r="F92" s="616">
        <f>+'1A-Per Credit'!C$14</f>
        <v>178.06</v>
      </c>
      <c r="G92" s="607">
        <f t="shared" si="19"/>
        <v>11.370000000000005</v>
      </c>
    </row>
    <row r="93" spans="1:7" x14ac:dyDescent="0.25">
      <c r="A93" s="570" t="s">
        <v>65</v>
      </c>
      <c r="B93" s="435">
        <v>279.76112099999995</v>
      </c>
      <c r="C93" s="608">
        <f>+'Hennepin Tech'!C34</f>
        <v>279.76</v>
      </c>
      <c r="D93" s="67">
        <f t="shared" si="20"/>
        <v>-4.0069899489538966E-6</v>
      </c>
      <c r="E93" s="374">
        <f t="shared" si="21"/>
        <v>-1.1209999999550746E-3</v>
      </c>
      <c r="F93" s="616">
        <f>+'1A-Per Credit'!C$14</f>
        <v>178.06</v>
      </c>
      <c r="G93" s="607">
        <f t="shared" si="19"/>
        <v>101.69999999999999</v>
      </c>
    </row>
    <row r="94" spans="1:7" x14ac:dyDescent="0.25">
      <c r="A94" s="540" t="s">
        <v>139</v>
      </c>
      <c r="B94" s="534">
        <v>192.84119999999999</v>
      </c>
      <c r="C94" s="608">
        <f>+'Hennepin Tech'!C35</f>
        <v>192.84</v>
      </c>
      <c r="D94" s="67">
        <f t="shared" si="20"/>
        <v>-6.2227366350291978E-6</v>
      </c>
      <c r="E94" s="374">
        <f t="shared" si="21"/>
        <v>-1.1999999999829924E-3</v>
      </c>
      <c r="F94" s="616">
        <f>+'1A-Per Credit'!C$14</f>
        <v>178.06</v>
      </c>
      <c r="G94" s="607">
        <f t="shared" si="19"/>
        <v>14.780000000000001</v>
      </c>
    </row>
    <row r="95" spans="1:7" ht="16.5" thickBot="1" x14ac:dyDescent="0.3">
      <c r="A95" s="544" t="s">
        <v>140</v>
      </c>
      <c r="B95" s="533">
        <v>208.06</v>
      </c>
      <c r="C95" s="398">
        <f>+'Hennepin Tech'!C36</f>
        <v>208.06</v>
      </c>
      <c r="D95" s="542">
        <f>+E95/B95</f>
        <v>0</v>
      </c>
      <c r="E95" s="535">
        <f>+C95-B95</f>
        <v>0</v>
      </c>
      <c r="F95" s="493">
        <f>+'1A-Per Credit'!C$14</f>
        <v>178.06</v>
      </c>
      <c r="G95" s="543">
        <f t="shared" si="19"/>
        <v>30</v>
      </c>
    </row>
    <row r="96" spans="1:7" ht="16.5" thickBot="1" x14ac:dyDescent="0.3">
      <c r="A96" s="115" t="s">
        <v>18</v>
      </c>
      <c r="B96" s="376"/>
      <c r="C96" s="377"/>
      <c r="D96" s="378"/>
      <c r="E96" s="379"/>
      <c r="F96" s="380"/>
      <c r="G96" s="381"/>
    </row>
    <row r="97" spans="1:7" x14ac:dyDescent="0.25">
      <c r="A97" s="58" t="s">
        <v>141</v>
      </c>
      <c r="B97" s="383">
        <v>205.31</v>
      </c>
      <c r="C97" s="384">
        <f>+'Inver Hills'!C22</f>
        <v>205.31</v>
      </c>
      <c r="D97" s="371">
        <f t="shared" ref="D97:D102" si="25">+E97/B97</f>
        <v>0</v>
      </c>
      <c r="E97" s="372">
        <f t="shared" ref="E97:E102" si="26">+C97-B97</f>
        <v>0</v>
      </c>
      <c r="F97" s="336">
        <f>+'1A-Per Credit'!C$15</f>
        <v>180.66</v>
      </c>
      <c r="G97" s="373">
        <f t="shared" ref="G97:G102" si="27">+C97-F97</f>
        <v>24.650000000000006</v>
      </c>
    </row>
    <row r="98" spans="1:7" x14ac:dyDescent="0.25">
      <c r="A98" s="570" t="s">
        <v>142</v>
      </c>
      <c r="B98" s="435">
        <v>211.74</v>
      </c>
      <c r="C98" s="608">
        <f>+'Inver Hills'!C23</f>
        <v>211.74</v>
      </c>
      <c r="D98" s="67">
        <f t="shared" si="25"/>
        <v>0</v>
      </c>
      <c r="E98" s="374">
        <f t="shared" si="26"/>
        <v>0</v>
      </c>
      <c r="F98" s="606">
        <f>+'1A-Per Credit'!C$15</f>
        <v>180.66</v>
      </c>
      <c r="G98" s="607">
        <f t="shared" si="27"/>
        <v>31.080000000000013</v>
      </c>
    </row>
    <row r="99" spans="1:7" x14ac:dyDescent="0.25">
      <c r="A99" s="570" t="s">
        <v>143</v>
      </c>
      <c r="B99" s="435">
        <v>181.74</v>
      </c>
      <c r="C99" s="608">
        <f>+'Inver Hills'!C24</f>
        <v>181.74</v>
      </c>
      <c r="D99" s="67">
        <f t="shared" si="25"/>
        <v>0</v>
      </c>
      <c r="E99" s="374">
        <f t="shared" si="26"/>
        <v>0</v>
      </c>
      <c r="F99" s="606">
        <f>+'1A-Per Credit'!C$15</f>
        <v>180.66</v>
      </c>
      <c r="G99" s="607">
        <f t="shared" si="27"/>
        <v>1.0800000000000125</v>
      </c>
    </row>
    <row r="100" spans="1:7" x14ac:dyDescent="0.25">
      <c r="A100" s="570" t="s">
        <v>144</v>
      </c>
      <c r="B100" s="435">
        <v>227.18</v>
      </c>
      <c r="C100" s="608">
        <f>+'Inver Hills'!C25</f>
        <v>227.18</v>
      </c>
      <c r="D100" s="67">
        <f t="shared" si="25"/>
        <v>0</v>
      </c>
      <c r="E100" s="374">
        <f t="shared" si="26"/>
        <v>0</v>
      </c>
      <c r="F100" s="606">
        <f>+'1A-Per Credit'!C$15</f>
        <v>180.66</v>
      </c>
      <c r="G100" s="607">
        <f t="shared" si="27"/>
        <v>46.52000000000001</v>
      </c>
    </row>
    <row r="101" spans="1:7" x14ac:dyDescent="0.25">
      <c r="A101" s="570" t="s">
        <v>145</v>
      </c>
      <c r="B101" s="435">
        <v>181.74599999999998</v>
      </c>
      <c r="C101" s="608">
        <f>+'Inver Hills'!C26</f>
        <v>181.75</v>
      </c>
      <c r="D101" s="67">
        <f t="shared" si="25"/>
        <v>2.2008737468880193E-5</v>
      </c>
      <c r="E101" s="374">
        <f t="shared" si="26"/>
        <v>4.0000000000190994E-3</v>
      </c>
      <c r="F101" s="606">
        <f>+'1A-Per Credit'!C$15</f>
        <v>180.66</v>
      </c>
      <c r="G101" s="607">
        <f t="shared" si="27"/>
        <v>1.0900000000000034</v>
      </c>
    </row>
    <row r="102" spans="1:7" ht="16.5" thickBot="1" x14ac:dyDescent="0.3">
      <c r="A102" s="617" t="s">
        <v>69</v>
      </c>
      <c r="B102" s="436">
        <v>217.71</v>
      </c>
      <c r="C102" s="437">
        <f>+'Inver Hills'!C27</f>
        <v>217.71</v>
      </c>
      <c r="D102" s="375">
        <f t="shared" si="25"/>
        <v>0</v>
      </c>
      <c r="E102" s="385">
        <f t="shared" si="26"/>
        <v>0</v>
      </c>
      <c r="F102" s="612">
        <f>+'1A-Per Credit'!C$15</f>
        <v>180.66</v>
      </c>
      <c r="G102" s="613">
        <f t="shared" si="27"/>
        <v>37.050000000000011</v>
      </c>
    </row>
    <row r="103" spans="1:7" ht="16.5" thickBot="1" x14ac:dyDescent="0.3">
      <c r="A103" s="115" t="s">
        <v>19</v>
      </c>
      <c r="B103" s="376"/>
      <c r="C103" s="377"/>
      <c r="D103" s="378"/>
      <c r="E103" s="379"/>
      <c r="F103" s="380"/>
      <c r="G103" s="381"/>
    </row>
    <row r="104" spans="1:7" x14ac:dyDescent="0.25">
      <c r="A104" s="570" t="s">
        <v>146</v>
      </c>
      <c r="B104" s="439">
        <v>211.45</v>
      </c>
      <c r="C104" s="608">
        <f>+'Lake Superior'!C22</f>
        <v>211.45</v>
      </c>
      <c r="D104" s="371">
        <f t="shared" ref="D104:D128" si="28">+E104/B104</f>
        <v>0</v>
      </c>
      <c r="E104" s="374">
        <f t="shared" ref="E104:E128" si="29">+C104-B104</f>
        <v>0</v>
      </c>
      <c r="F104" s="606">
        <f>+'1A-Per Credit'!C$16</f>
        <v>166.52114999999998</v>
      </c>
      <c r="G104" s="607">
        <f t="shared" ref="G104:G128" si="30">+C104-F104</f>
        <v>44.928850000000011</v>
      </c>
    </row>
    <row r="105" spans="1:7" x14ac:dyDescent="0.25">
      <c r="A105" s="570" t="s">
        <v>129</v>
      </c>
      <c r="B105" s="439">
        <v>212.18535</v>
      </c>
      <c r="C105" s="608">
        <f>+'Lake Superior'!C23</f>
        <v>212.18535</v>
      </c>
      <c r="D105" s="67">
        <f t="shared" si="28"/>
        <v>0</v>
      </c>
      <c r="E105" s="374">
        <f t="shared" si="29"/>
        <v>0</v>
      </c>
      <c r="F105" s="606">
        <f>+'1A-Per Credit'!C$16</f>
        <v>166.52114999999998</v>
      </c>
      <c r="G105" s="607">
        <f t="shared" si="30"/>
        <v>45.664200000000022</v>
      </c>
    </row>
    <row r="106" spans="1:7" x14ac:dyDescent="0.25">
      <c r="A106" s="570" t="s">
        <v>107</v>
      </c>
      <c r="B106" s="439">
        <v>212.18535</v>
      </c>
      <c r="C106" s="608">
        <f>+'Lake Superior'!C24</f>
        <v>212.18535</v>
      </c>
      <c r="D106" s="67">
        <f t="shared" si="28"/>
        <v>0</v>
      </c>
      <c r="E106" s="374">
        <f t="shared" si="29"/>
        <v>0</v>
      </c>
      <c r="F106" s="606">
        <f>+'1A-Per Credit'!C$16</f>
        <v>166.52114999999998</v>
      </c>
      <c r="G106" s="607">
        <f t="shared" si="30"/>
        <v>45.664200000000022</v>
      </c>
    </row>
    <row r="107" spans="1:7" x14ac:dyDescent="0.25">
      <c r="A107" s="570" t="s">
        <v>147</v>
      </c>
      <c r="B107" s="439" t="s">
        <v>1188</v>
      </c>
      <c r="C107" s="608">
        <f>+'Lake Superior'!C25</f>
        <v>215.27</v>
      </c>
      <c r="D107" s="67" t="s">
        <v>934</v>
      </c>
      <c r="E107" s="374" t="s">
        <v>1188</v>
      </c>
      <c r="F107" s="606">
        <f>+'1A-Per Credit'!C$16</f>
        <v>166.52114999999998</v>
      </c>
      <c r="G107" s="607">
        <f t="shared" ref="G107" si="31">+C107-F107</f>
        <v>48.748850000000033</v>
      </c>
    </row>
    <row r="108" spans="1:7" x14ac:dyDescent="0.25">
      <c r="A108" s="570" t="s">
        <v>149</v>
      </c>
      <c r="B108" s="439">
        <v>200.76929999999999</v>
      </c>
      <c r="C108" s="608">
        <f>+'Lake Superior'!C26</f>
        <v>200.76929999999999</v>
      </c>
      <c r="D108" s="67">
        <f t="shared" si="28"/>
        <v>0</v>
      </c>
      <c r="E108" s="374">
        <f t="shared" si="29"/>
        <v>0</v>
      </c>
      <c r="F108" s="606">
        <f>+'1A-Per Credit'!C$16</f>
        <v>166.52114999999998</v>
      </c>
      <c r="G108" s="607">
        <f t="shared" si="30"/>
        <v>34.24815000000001</v>
      </c>
    </row>
    <row r="109" spans="1:7" x14ac:dyDescent="0.25">
      <c r="A109" s="570" t="s">
        <v>150</v>
      </c>
      <c r="B109" s="439">
        <v>200.76929999999999</v>
      </c>
      <c r="C109" s="608">
        <f>+'Lake Superior'!C27</f>
        <v>200.76929999999999</v>
      </c>
      <c r="D109" s="67">
        <f t="shared" si="28"/>
        <v>0</v>
      </c>
      <c r="E109" s="374">
        <f t="shared" si="29"/>
        <v>0</v>
      </c>
      <c r="F109" s="606">
        <f>+'1A-Per Credit'!C$16</f>
        <v>166.52114999999998</v>
      </c>
      <c r="G109" s="607">
        <f t="shared" si="30"/>
        <v>34.24815000000001</v>
      </c>
    </row>
    <row r="110" spans="1:7" x14ac:dyDescent="0.25">
      <c r="A110" s="570" t="s">
        <v>151</v>
      </c>
      <c r="B110" s="439">
        <v>200.76929999999999</v>
      </c>
      <c r="C110" s="608">
        <f>+'Lake Superior'!C28</f>
        <v>200.76929999999999</v>
      </c>
      <c r="D110" s="67">
        <f t="shared" si="28"/>
        <v>0</v>
      </c>
      <c r="E110" s="374">
        <f t="shared" si="29"/>
        <v>0</v>
      </c>
      <c r="F110" s="606">
        <f>+'1A-Per Credit'!C$16</f>
        <v>166.52114999999998</v>
      </c>
      <c r="G110" s="607">
        <f t="shared" si="30"/>
        <v>34.24815000000001</v>
      </c>
    </row>
    <row r="111" spans="1:7" x14ac:dyDescent="0.25">
      <c r="A111" s="570" t="s">
        <v>152</v>
      </c>
      <c r="B111" s="439">
        <v>200.76929999999999</v>
      </c>
      <c r="C111" s="608">
        <f>+'Lake Superior'!C29</f>
        <v>200.76929999999999</v>
      </c>
      <c r="D111" s="67">
        <f t="shared" si="28"/>
        <v>0</v>
      </c>
      <c r="E111" s="374">
        <f t="shared" si="29"/>
        <v>0</v>
      </c>
      <c r="F111" s="606">
        <f>+'1A-Per Credit'!C$16</f>
        <v>166.52114999999998</v>
      </c>
      <c r="G111" s="607">
        <f t="shared" si="30"/>
        <v>34.24815000000001</v>
      </c>
    </row>
    <row r="112" spans="1:7" x14ac:dyDescent="0.25">
      <c r="A112" s="570" t="s">
        <v>110</v>
      </c>
      <c r="B112" s="439">
        <v>231.64335</v>
      </c>
      <c r="C112" s="608">
        <f>+'Lake Superior'!C30</f>
        <v>231.64335</v>
      </c>
      <c r="D112" s="67">
        <f t="shared" si="28"/>
        <v>0</v>
      </c>
      <c r="E112" s="374">
        <f t="shared" si="29"/>
        <v>0</v>
      </c>
      <c r="F112" s="606">
        <f>+'1A-Per Credit'!C$16</f>
        <v>166.52114999999998</v>
      </c>
      <c r="G112" s="607">
        <f t="shared" si="30"/>
        <v>65.122200000000021</v>
      </c>
    </row>
    <row r="113" spans="1:7" x14ac:dyDescent="0.25">
      <c r="A113" s="570" t="s">
        <v>153</v>
      </c>
      <c r="B113" s="439">
        <v>233.59949999999998</v>
      </c>
      <c r="C113" s="608">
        <f>+'Lake Superior'!C31</f>
        <v>233.59949999999998</v>
      </c>
      <c r="D113" s="67">
        <f t="shared" si="28"/>
        <v>0</v>
      </c>
      <c r="E113" s="374">
        <f t="shared" si="29"/>
        <v>0</v>
      </c>
      <c r="F113" s="606">
        <f>+'1A-Per Credit'!C$16</f>
        <v>166.52114999999998</v>
      </c>
      <c r="G113" s="607">
        <f t="shared" si="30"/>
        <v>67.07835</v>
      </c>
    </row>
    <row r="114" spans="1:7" x14ac:dyDescent="0.25">
      <c r="A114" s="570" t="s">
        <v>154</v>
      </c>
      <c r="B114" s="439">
        <v>189.35324999999997</v>
      </c>
      <c r="C114" s="608">
        <f>+'Lake Superior'!C32</f>
        <v>189.35324999999997</v>
      </c>
      <c r="D114" s="67">
        <f t="shared" si="28"/>
        <v>0</v>
      </c>
      <c r="E114" s="374">
        <f t="shared" si="29"/>
        <v>0</v>
      </c>
      <c r="F114" s="606">
        <f>+'1A-Per Credit'!C$16</f>
        <v>166.52114999999998</v>
      </c>
      <c r="G114" s="607">
        <f t="shared" si="30"/>
        <v>22.832099999999997</v>
      </c>
    </row>
    <row r="115" spans="1:7" x14ac:dyDescent="0.25">
      <c r="A115" s="570" t="s">
        <v>155</v>
      </c>
      <c r="B115" s="439">
        <v>212.18535</v>
      </c>
      <c r="C115" s="608">
        <f>+'Lake Superior'!C33</f>
        <v>212.18535</v>
      </c>
      <c r="D115" s="67">
        <f t="shared" si="28"/>
        <v>0</v>
      </c>
      <c r="E115" s="374">
        <f t="shared" si="29"/>
        <v>0</v>
      </c>
      <c r="F115" s="606">
        <f>+'1A-Per Credit'!C$16</f>
        <v>166.52114999999998</v>
      </c>
      <c r="G115" s="607">
        <f t="shared" si="30"/>
        <v>45.664200000000022</v>
      </c>
    </row>
    <row r="116" spans="1:7" x14ac:dyDescent="0.25">
      <c r="A116" s="570" t="s">
        <v>156</v>
      </c>
      <c r="B116" s="439">
        <v>212.18535</v>
      </c>
      <c r="C116" s="608">
        <f>+'Lake Superior'!C34</f>
        <v>212.18535</v>
      </c>
      <c r="D116" s="67">
        <f t="shared" si="28"/>
        <v>0</v>
      </c>
      <c r="E116" s="374">
        <f t="shared" si="29"/>
        <v>0</v>
      </c>
      <c r="F116" s="606">
        <f>+'1A-Per Credit'!C$16</f>
        <v>166.52114999999998</v>
      </c>
      <c r="G116" s="607">
        <f t="shared" si="30"/>
        <v>45.664200000000022</v>
      </c>
    </row>
    <row r="117" spans="1:7" x14ac:dyDescent="0.25">
      <c r="A117" s="570" t="s">
        <v>157</v>
      </c>
      <c r="B117" s="439">
        <v>212.18535</v>
      </c>
      <c r="C117" s="608">
        <f>+'Lake Superior'!C35</f>
        <v>212.18535</v>
      </c>
      <c r="D117" s="67">
        <f t="shared" si="28"/>
        <v>0</v>
      </c>
      <c r="E117" s="374">
        <f t="shared" si="29"/>
        <v>0</v>
      </c>
      <c r="F117" s="606">
        <f>+'1A-Per Credit'!C$16</f>
        <v>166.52114999999998</v>
      </c>
      <c r="G117" s="607">
        <f t="shared" si="30"/>
        <v>45.664200000000022</v>
      </c>
    </row>
    <row r="118" spans="1:7" x14ac:dyDescent="0.25">
      <c r="A118" s="570" t="s">
        <v>158</v>
      </c>
      <c r="B118" s="439">
        <v>226.79954999999998</v>
      </c>
      <c r="C118" s="608">
        <f>+'Lake Superior'!C36</f>
        <v>226.79954999999998</v>
      </c>
      <c r="D118" s="67">
        <f t="shared" si="28"/>
        <v>0</v>
      </c>
      <c r="E118" s="374">
        <f t="shared" si="29"/>
        <v>0</v>
      </c>
      <c r="F118" s="606">
        <f>+'1A-Per Credit'!C$16</f>
        <v>166.52114999999998</v>
      </c>
      <c r="G118" s="607">
        <f t="shared" si="30"/>
        <v>60.278400000000005</v>
      </c>
    </row>
    <row r="119" spans="1:7" x14ac:dyDescent="0.25">
      <c r="A119" s="570" t="s">
        <v>159</v>
      </c>
      <c r="B119" s="439">
        <v>189.35324999999997</v>
      </c>
      <c r="C119" s="608">
        <f>+'Lake Superior'!C37</f>
        <v>189.35324999999997</v>
      </c>
      <c r="D119" s="67">
        <f t="shared" si="28"/>
        <v>0</v>
      </c>
      <c r="E119" s="374">
        <f t="shared" si="29"/>
        <v>0</v>
      </c>
      <c r="F119" s="606">
        <f>+'1A-Per Credit'!C$16</f>
        <v>166.52114999999998</v>
      </c>
      <c r="G119" s="607">
        <f t="shared" si="30"/>
        <v>22.832099999999997</v>
      </c>
    </row>
    <row r="120" spans="1:7" x14ac:dyDescent="0.25">
      <c r="A120" s="570" t="s">
        <v>100</v>
      </c>
      <c r="B120" s="439">
        <v>217.89854999999997</v>
      </c>
      <c r="C120" s="608">
        <f>+'Lake Superior'!C38</f>
        <v>217.89854999999997</v>
      </c>
      <c r="D120" s="67">
        <f t="shared" si="28"/>
        <v>0</v>
      </c>
      <c r="E120" s="374">
        <f t="shared" si="29"/>
        <v>0</v>
      </c>
      <c r="F120" s="606">
        <f>+'1A-Per Credit'!C$16</f>
        <v>166.52114999999998</v>
      </c>
      <c r="G120" s="607">
        <f t="shared" si="30"/>
        <v>51.377399999999994</v>
      </c>
    </row>
    <row r="121" spans="1:7" x14ac:dyDescent="0.25">
      <c r="A121" s="570" t="s">
        <v>160</v>
      </c>
      <c r="B121" s="439">
        <v>217.89854999999997</v>
      </c>
      <c r="C121" s="608">
        <f>+'Lake Superior'!C39</f>
        <v>217.89854999999997</v>
      </c>
      <c r="D121" s="67">
        <f t="shared" si="28"/>
        <v>0</v>
      </c>
      <c r="E121" s="374">
        <f t="shared" si="29"/>
        <v>0</v>
      </c>
      <c r="F121" s="606">
        <f>+'1A-Per Credit'!C$16</f>
        <v>166.52114999999998</v>
      </c>
      <c r="G121" s="607">
        <f t="shared" si="30"/>
        <v>51.377399999999994</v>
      </c>
    </row>
    <row r="122" spans="1:7" x14ac:dyDescent="0.25">
      <c r="A122" s="570" t="s">
        <v>161</v>
      </c>
      <c r="B122" s="439">
        <v>256.92840000000001</v>
      </c>
      <c r="C122" s="608">
        <f>+'Lake Superior'!C40</f>
        <v>256.92840000000001</v>
      </c>
      <c r="D122" s="67">
        <f t="shared" si="28"/>
        <v>0</v>
      </c>
      <c r="E122" s="374">
        <f t="shared" si="29"/>
        <v>0</v>
      </c>
      <c r="F122" s="606">
        <f>+'1A-Per Credit'!C$16</f>
        <v>166.52114999999998</v>
      </c>
      <c r="G122" s="607">
        <f t="shared" si="30"/>
        <v>90.407250000000033</v>
      </c>
    </row>
    <row r="123" spans="1:7" x14ac:dyDescent="0.25">
      <c r="A123" s="570" t="s">
        <v>162</v>
      </c>
      <c r="B123" s="439">
        <v>223.11494999999996</v>
      </c>
      <c r="C123" s="608">
        <f>+'Lake Superior'!C41</f>
        <v>223.11494999999996</v>
      </c>
      <c r="D123" s="67">
        <f t="shared" si="28"/>
        <v>0</v>
      </c>
      <c r="E123" s="374">
        <f t="shared" si="29"/>
        <v>0</v>
      </c>
      <c r="F123" s="606">
        <f>+'1A-Per Credit'!C$16</f>
        <v>166.52114999999998</v>
      </c>
      <c r="G123" s="607">
        <f t="shared" si="30"/>
        <v>56.593799999999987</v>
      </c>
    </row>
    <row r="124" spans="1:7" x14ac:dyDescent="0.25">
      <c r="A124" s="570" t="s">
        <v>163</v>
      </c>
      <c r="B124" s="439">
        <v>245.5641</v>
      </c>
      <c r="C124" s="608">
        <f>+'Lake Superior'!C42</f>
        <v>245.5641</v>
      </c>
      <c r="D124" s="67">
        <f t="shared" si="28"/>
        <v>0</v>
      </c>
      <c r="E124" s="374">
        <f t="shared" si="29"/>
        <v>0</v>
      </c>
      <c r="F124" s="606">
        <f>+'1A-Per Credit'!C$16</f>
        <v>166.52114999999998</v>
      </c>
      <c r="G124" s="607">
        <f t="shared" si="30"/>
        <v>79.042950000000019</v>
      </c>
    </row>
    <row r="125" spans="1:7" x14ac:dyDescent="0.25">
      <c r="A125" s="570" t="s">
        <v>164</v>
      </c>
      <c r="B125" s="439">
        <v>225.46439999999998</v>
      </c>
      <c r="C125" s="608">
        <f>+'Lake Superior'!C43</f>
        <v>225.46439999999998</v>
      </c>
      <c r="D125" s="67">
        <f t="shared" si="28"/>
        <v>0</v>
      </c>
      <c r="E125" s="374">
        <f t="shared" si="29"/>
        <v>0</v>
      </c>
      <c r="F125" s="606">
        <f>+'1A-Per Credit'!C$16</f>
        <v>166.52114999999998</v>
      </c>
      <c r="G125" s="607">
        <f t="shared" si="30"/>
        <v>58.943250000000006</v>
      </c>
    </row>
    <row r="126" spans="1:7" x14ac:dyDescent="0.25">
      <c r="A126" s="570" t="s">
        <v>165</v>
      </c>
      <c r="B126" s="439">
        <v>224.04644999999999</v>
      </c>
      <c r="C126" s="608">
        <f>+'Lake Superior'!C44</f>
        <v>224.04644999999999</v>
      </c>
      <c r="D126" s="67">
        <f t="shared" si="28"/>
        <v>0</v>
      </c>
      <c r="E126" s="374">
        <f t="shared" si="29"/>
        <v>0</v>
      </c>
      <c r="F126" s="606">
        <f>+'1A-Per Credit'!C$16</f>
        <v>166.52114999999998</v>
      </c>
      <c r="G126" s="607">
        <f t="shared" si="30"/>
        <v>57.525300000000016</v>
      </c>
    </row>
    <row r="127" spans="1:7" x14ac:dyDescent="0.25">
      <c r="A127" s="570" t="s">
        <v>166</v>
      </c>
      <c r="B127" s="439">
        <v>228.54869999999997</v>
      </c>
      <c r="C127" s="608">
        <f>+'Lake Superior'!C45</f>
        <v>228.54869999999997</v>
      </c>
      <c r="D127" s="67">
        <f t="shared" si="28"/>
        <v>0</v>
      </c>
      <c r="E127" s="374">
        <f t="shared" si="29"/>
        <v>0</v>
      </c>
      <c r="F127" s="606">
        <f>+'1A-Per Credit'!C$16</f>
        <v>166.52114999999998</v>
      </c>
      <c r="G127" s="607">
        <f t="shared" si="30"/>
        <v>62.027549999999991</v>
      </c>
    </row>
    <row r="128" spans="1:7" ht="16.5" thickBot="1" x14ac:dyDescent="0.3">
      <c r="A128" s="570" t="s">
        <v>75</v>
      </c>
      <c r="B128" s="439">
        <v>212.18535</v>
      </c>
      <c r="C128" s="608">
        <f>+'Lake Superior'!C46</f>
        <v>212.18535</v>
      </c>
      <c r="D128" s="375">
        <f t="shared" si="28"/>
        <v>0</v>
      </c>
      <c r="E128" s="374">
        <f t="shared" si="29"/>
        <v>0</v>
      </c>
      <c r="F128" s="606">
        <f>+'1A-Per Credit'!C$16</f>
        <v>166.52114999999998</v>
      </c>
      <c r="G128" s="607">
        <f t="shared" si="30"/>
        <v>45.664200000000022</v>
      </c>
    </row>
    <row r="129" spans="1:8" ht="16.5" thickBot="1" x14ac:dyDescent="0.3">
      <c r="A129" s="115" t="s">
        <v>37</v>
      </c>
      <c r="B129" s="376"/>
      <c r="C129" s="377"/>
      <c r="D129" s="378"/>
      <c r="E129" s="379"/>
      <c r="F129" s="380"/>
      <c r="G129" s="381"/>
    </row>
    <row r="130" spans="1:8" x14ac:dyDescent="0.25">
      <c r="A130" s="126" t="s">
        <v>78</v>
      </c>
      <c r="B130" s="399">
        <v>293.98140000000001</v>
      </c>
      <c r="C130" s="370">
        <f>+'Metro SU'!C27</f>
        <v>293.98140000000001</v>
      </c>
      <c r="D130" s="371">
        <f t="shared" ref="D130:D141" si="32">+E130/B130</f>
        <v>0</v>
      </c>
      <c r="E130" s="374">
        <f t="shared" ref="E130:E141" si="33">+C130-B130</f>
        <v>0</v>
      </c>
      <c r="F130" s="606">
        <f>+'1A-Per Credit'!C$35</f>
        <v>285.7</v>
      </c>
      <c r="G130" s="607">
        <f t="shared" ref="G130:G141" si="34">+C130-F130</f>
        <v>8.2814000000000192</v>
      </c>
    </row>
    <row r="131" spans="1:8" x14ac:dyDescent="0.25">
      <c r="A131" s="570" t="s">
        <v>167</v>
      </c>
      <c r="B131" s="435">
        <v>358.07895000000002</v>
      </c>
      <c r="C131" s="370">
        <f>+'Metro SU'!C28</f>
        <v>358.07895000000002</v>
      </c>
      <c r="D131" s="67">
        <f t="shared" si="32"/>
        <v>0</v>
      </c>
      <c r="E131" s="374">
        <f t="shared" si="33"/>
        <v>0</v>
      </c>
      <c r="F131" s="606">
        <f>+'1A-Per Credit'!C$35</f>
        <v>285.7</v>
      </c>
      <c r="G131" s="607">
        <f t="shared" si="34"/>
        <v>72.378950000000032</v>
      </c>
    </row>
    <row r="132" spans="1:8" x14ac:dyDescent="0.25">
      <c r="A132" s="570" t="s">
        <v>168</v>
      </c>
      <c r="B132" s="435">
        <v>358.07895000000002</v>
      </c>
      <c r="C132" s="370">
        <f>+'Metro SU'!C29</f>
        <v>358.07895000000002</v>
      </c>
      <c r="D132" s="67">
        <f t="shared" si="32"/>
        <v>0</v>
      </c>
      <c r="E132" s="374">
        <f t="shared" si="33"/>
        <v>0</v>
      </c>
      <c r="F132" s="606">
        <f>+'1A-Per Credit'!C$35</f>
        <v>285.7</v>
      </c>
      <c r="G132" s="607">
        <f t="shared" si="34"/>
        <v>72.378950000000032</v>
      </c>
    </row>
    <row r="133" spans="1:8" x14ac:dyDescent="0.25">
      <c r="A133" s="618" t="s">
        <v>169</v>
      </c>
      <c r="B133" s="440">
        <v>293.98140000000001</v>
      </c>
      <c r="C133" s="370">
        <f>+'Metro SU'!C30</f>
        <v>293.98140000000001</v>
      </c>
      <c r="D133" s="67">
        <f t="shared" si="32"/>
        <v>0</v>
      </c>
      <c r="E133" s="374">
        <f t="shared" si="33"/>
        <v>0</v>
      </c>
      <c r="F133" s="606">
        <f>+'1A-Per Credit'!C$35</f>
        <v>285.7</v>
      </c>
      <c r="G133" s="607">
        <f t="shared" si="34"/>
        <v>8.2814000000000192</v>
      </c>
    </row>
    <row r="134" spans="1:8" x14ac:dyDescent="0.25">
      <c r="A134" s="618" t="s">
        <v>170</v>
      </c>
      <c r="B134" s="440">
        <v>293.98140000000001</v>
      </c>
      <c r="C134" s="370">
        <f>+'Metro SU'!C31</f>
        <v>293.98140000000001</v>
      </c>
      <c r="D134" s="67">
        <f t="shared" si="32"/>
        <v>0</v>
      </c>
      <c r="E134" s="374">
        <f t="shared" si="33"/>
        <v>0</v>
      </c>
      <c r="F134" s="606">
        <f>+'1A-Per Credit'!C$35</f>
        <v>285.7</v>
      </c>
      <c r="G134" s="607">
        <f t="shared" si="34"/>
        <v>8.2814000000000192</v>
      </c>
    </row>
    <row r="135" spans="1:8" x14ac:dyDescent="0.25">
      <c r="A135" s="618" t="s">
        <v>171</v>
      </c>
      <c r="B135" s="440">
        <v>293.98140000000001</v>
      </c>
      <c r="C135" s="370">
        <f>+'Metro SU'!C32</f>
        <v>293.98140000000001</v>
      </c>
      <c r="D135" s="67">
        <f t="shared" si="32"/>
        <v>0</v>
      </c>
      <c r="E135" s="374">
        <f t="shared" si="33"/>
        <v>0</v>
      </c>
      <c r="F135" s="606">
        <f>+'1A-Per Credit'!C$35</f>
        <v>285.7</v>
      </c>
      <c r="G135" s="607">
        <f t="shared" si="34"/>
        <v>8.2814000000000192</v>
      </c>
    </row>
    <row r="136" spans="1:8" x14ac:dyDescent="0.25">
      <c r="A136" s="618" t="s">
        <v>172</v>
      </c>
      <c r="B136" s="440">
        <v>293.98140000000001</v>
      </c>
      <c r="C136" s="370">
        <f>+'Metro SU'!C33</f>
        <v>293.98140000000001</v>
      </c>
      <c r="D136" s="67">
        <f t="shared" si="32"/>
        <v>0</v>
      </c>
      <c r="E136" s="374">
        <f t="shared" si="33"/>
        <v>0</v>
      </c>
      <c r="F136" s="606">
        <f>+'1A-Per Credit'!C$35</f>
        <v>285.7</v>
      </c>
      <c r="G136" s="607">
        <f t="shared" si="34"/>
        <v>8.2814000000000192</v>
      </c>
    </row>
    <row r="137" spans="1:8" x14ac:dyDescent="0.25">
      <c r="A137" s="570" t="s">
        <v>65</v>
      </c>
      <c r="B137" s="435">
        <v>541.22</v>
      </c>
      <c r="C137" s="370">
        <f>+'Metro SU'!C34</f>
        <v>541.22</v>
      </c>
      <c r="D137" s="67">
        <f t="shared" si="32"/>
        <v>0</v>
      </c>
      <c r="E137" s="374">
        <f t="shared" si="33"/>
        <v>0</v>
      </c>
      <c r="F137" s="606">
        <f>+'1A-Per Credit'!C$35</f>
        <v>285.7</v>
      </c>
      <c r="G137" s="607">
        <f t="shared" si="34"/>
        <v>255.52000000000004</v>
      </c>
    </row>
    <row r="138" spans="1:8" x14ac:dyDescent="0.25">
      <c r="A138" s="618" t="s">
        <v>173</v>
      </c>
      <c r="B138" s="440">
        <v>293.98140000000001</v>
      </c>
      <c r="C138" s="370">
        <f>+'Metro SU'!C35</f>
        <v>293.98140000000001</v>
      </c>
      <c r="D138" s="67">
        <f t="shared" si="32"/>
        <v>0</v>
      </c>
      <c r="E138" s="374">
        <f t="shared" si="33"/>
        <v>0</v>
      </c>
      <c r="F138" s="606">
        <f>+'1A-Per Credit'!C$35</f>
        <v>285.7</v>
      </c>
      <c r="G138" s="607">
        <f t="shared" si="34"/>
        <v>8.2814000000000192</v>
      </c>
    </row>
    <row r="139" spans="1:8" x14ac:dyDescent="0.25">
      <c r="A139" s="618" t="s">
        <v>174</v>
      </c>
      <c r="B139" s="440">
        <v>293.98140000000001</v>
      </c>
      <c r="C139" s="370">
        <f>+'Metro SU'!C36</f>
        <v>293.98140000000001</v>
      </c>
      <c r="D139" s="67">
        <f t="shared" si="32"/>
        <v>0</v>
      </c>
      <c r="E139" s="374">
        <f t="shared" si="33"/>
        <v>0</v>
      </c>
      <c r="F139" s="606">
        <f>+'1A-Per Credit'!C$35</f>
        <v>285.7</v>
      </c>
      <c r="G139" s="607">
        <f t="shared" si="34"/>
        <v>8.2814000000000192</v>
      </c>
    </row>
    <row r="140" spans="1:8" x14ac:dyDescent="0.25">
      <c r="A140" s="570" t="s">
        <v>175</v>
      </c>
      <c r="B140" s="435">
        <v>162.73304999999996</v>
      </c>
      <c r="C140" s="370">
        <f>+'Metro SU'!C37</f>
        <v>162.72999999999999</v>
      </c>
      <c r="D140" s="67">
        <f t="shared" si="32"/>
        <v>-1.8742351353786785E-5</v>
      </c>
      <c r="E140" s="374">
        <f t="shared" si="33"/>
        <v>-3.0499999999733518E-3</v>
      </c>
      <c r="F140" s="606">
        <f>+'1A-Per Credit'!C$35</f>
        <v>285.7</v>
      </c>
      <c r="G140" s="607">
        <f t="shared" si="34"/>
        <v>-122.97</v>
      </c>
    </row>
    <row r="141" spans="1:8" ht="16.5" thickBot="1" x14ac:dyDescent="0.3">
      <c r="A141" s="570" t="s">
        <v>176</v>
      </c>
      <c r="B141" s="435">
        <v>179.2413</v>
      </c>
      <c r="C141" s="370">
        <f>+'Metro SU'!C38</f>
        <v>179.24</v>
      </c>
      <c r="D141" s="375">
        <f t="shared" si="32"/>
        <v>-7.2527927435602851E-6</v>
      </c>
      <c r="E141" s="374">
        <f t="shared" si="33"/>
        <v>-1.2999999999863121E-3</v>
      </c>
      <c r="F141" s="606">
        <f>+'1A-Per Credit'!C$35</f>
        <v>285.7</v>
      </c>
      <c r="G141" s="607">
        <f t="shared" si="34"/>
        <v>-106.45999999999998</v>
      </c>
    </row>
    <row r="142" spans="1:8" ht="16.5" thickBot="1" x14ac:dyDescent="0.3">
      <c r="A142" s="115" t="s">
        <v>20</v>
      </c>
      <c r="B142" s="376"/>
      <c r="C142" s="377"/>
      <c r="D142" s="378"/>
      <c r="E142" s="379"/>
      <c r="F142" s="380"/>
      <c r="G142" s="381"/>
    </row>
    <row r="143" spans="1:8" x14ac:dyDescent="0.25">
      <c r="A143" s="58" t="s">
        <v>177</v>
      </c>
      <c r="B143" s="383">
        <v>260.45</v>
      </c>
      <c r="C143" s="384">
        <f>+Minneapolis!C22</f>
        <v>260.45</v>
      </c>
      <c r="D143" s="371">
        <f t="shared" ref="D143:D154" si="35">+E143/B143</f>
        <v>0</v>
      </c>
      <c r="E143" s="372">
        <f t="shared" ref="E143:E154" si="36">+C143-B143</f>
        <v>0</v>
      </c>
      <c r="F143" s="336">
        <f>+'1A-Per Credit'!C$17</f>
        <v>175.45</v>
      </c>
      <c r="G143" s="373">
        <f t="shared" ref="G143:G154" si="37">+C143-F143</f>
        <v>85</v>
      </c>
      <c r="H143" s="125"/>
    </row>
    <row r="144" spans="1:8" ht="94.5" x14ac:dyDescent="0.25">
      <c r="A144" s="570" t="s">
        <v>178</v>
      </c>
      <c r="B144" s="441">
        <v>181.2</v>
      </c>
      <c r="C144" s="608">
        <f>+Minneapolis!C23</f>
        <v>181.2</v>
      </c>
      <c r="D144" s="67">
        <f t="shared" si="35"/>
        <v>0</v>
      </c>
      <c r="E144" s="124">
        <f t="shared" si="36"/>
        <v>0</v>
      </c>
      <c r="F144" s="606">
        <f>+'1A-Per Credit'!C$17</f>
        <v>175.45</v>
      </c>
      <c r="G144" s="607">
        <f t="shared" si="37"/>
        <v>5.75</v>
      </c>
    </row>
    <row r="145" spans="1:7" x14ac:dyDescent="0.25">
      <c r="A145" s="570" t="s">
        <v>92</v>
      </c>
      <c r="B145" s="441">
        <v>200.9</v>
      </c>
      <c r="C145" s="608">
        <f>+Minneapolis!C24</f>
        <v>200.9</v>
      </c>
      <c r="D145" s="67">
        <f t="shared" si="35"/>
        <v>0</v>
      </c>
      <c r="E145" s="124">
        <f t="shared" si="36"/>
        <v>0</v>
      </c>
      <c r="F145" s="606">
        <f>+'1A-Per Credit'!C$17</f>
        <v>175.45</v>
      </c>
      <c r="G145" s="607">
        <f t="shared" ref="G145" si="38">+C145-F145</f>
        <v>25.450000000000017</v>
      </c>
    </row>
    <row r="146" spans="1:7" x14ac:dyDescent="0.25">
      <c r="A146" s="570" t="s">
        <v>179</v>
      </c>
      <c r="B146" s="441">
        <v>260.45</v>
      </c>
      <c r="C146" s="608">
        <f>+Minneapolis!C25</f>
        <v>260.45</v>
      </c>
      <c r="D146" s="67">
        <f t="shared" si="35"/>
        <v>0</v>
      </c>
      <c r="E146" s="374">
        <f t="shared" si="36"/>
        <v>0</v>
      </c>
      <c r="F146" s="606">
        <f>+'1A-Per Credit'!C$17</f>
        <v>175.45</v>
      </c>
      <c r="G146" s="607">
        <f t="shared" si="37"/>
        <v>85</v>
      </c>
    </row>
    <row r="147" spans="1:7" x14ac:dyDescent="0.25">
      <c r="A147" s="570" t="s">
        <v>180</v>
      </c>
      <c r="B147" s="441">
        <v>195.3</v>
      </c>
      <c r="C147" s="608">
        <f>+Minneapolis!C26</f>
        <v>195.3</v>
      </c>
      <c r="D147" s="67">
        <f t="shared" si="35"/>
        <v>0</v>
      </c>
      <c r="E147" s="374">
        <f t="shared" si="36"/>
        <v>0</v>
      </c>
      <c r="F147" s="606">
        <f>+'1A-Per Credit'!C$17</f>
        <v>175.45</v>
      </c>
      <c r="G147" s="607">
        <f t="shared" si="37"/>
        <v>19.850000000000023</v>
      </c>
    </row>
    <row r="148" spans="1:7" x14ac:dyDescent="0.25">
      <c r="A148" s="570" t="s">
        <v>69</v>
      </c>
      <c r="B148" s="441">
        <v>212.95</v>
      </c>
      <c r="C148" s="608">
        <f>+Minneapolis!C27</f>
        <v>212.95</v>
      </c>
      <c r="D148" s="67">
        <f t="shared" si="35"/>
        <v>0</v>
      </c>
      <c r="E148" s="374">
        <f t="shared" si="36"/>
        <v>0</v>
      </c>
      <c r="F148" s="606">
        <f>+'1A-Per Credit'!C$17</f>
        <v>175.45</v>
      </c>
      <c r="G148" s="607">
        <f t="shared" si="37"/>
        <v>37.5</v>
      </c>
    </row>
    <row r="149" spans="1:7" x14ac:dyDescent="0.25">
      <c r="A149" s="570" t="s">
        <v>181</v>
      </c>
      <c r="B149" s="441">
        <v>159.69999999999999</v>
      </c>
      <c r="C149" s="608">
        <f>+Minneapolis!C28</f>
        <v>159.69999999999999</v>
      </c>
      <c r="D149" s="67">
        <f t="shared" si="35"/>
        <v>0</v>
      </c>
      <c r="E149" s="374">
        <f t="shared" si="36"/>
        <v>0</v>
      </c>
      <c r="F149" s="606">
        <f>+'1A-Per Credit'!C$17</f>
        <v>175.45</v>
      </c>
      <c r="G149" s="607">
        <f t="shared" si="37"/>
        <v>-15.75</v>
      </c>
    </row>
    <row r="150" spans="1:7" x14ac:dyDescent="0.25">
      <c r="A150" s="570" t="s">
        <v>182</v>
      </c>
      <c r="B150" s="441">
        <v>260.45</v>
      </c>
      <c r="C150" s="608">
        <f>+Minneapolis!C29</f>
        <v>260.45</v>
      </c>
      <c r="D150" s="67">
        <f t="shared" si="35"/>
        <v>0</v>
      </c>
      <c r="E150" s="374">
        <f t="shared" si="36"/>
        <v>0</v>
      </c>
      <c r="F150" s="606">
        <f>+'1A-Per Credit'!C$17</f>
        <v>175.45</v>
      </c>
      <c r="G150" s="607">
        <f t="shared" si="37"/>
        <v>85</v>
      </c>
    </row>
    <row r="151" spans="1:7" x14ac:dyDescent="0.25">
      <c r="A151" s="570" t="s">
        <v>183</v>
      </c>
      <c r="B151" s="441">
        <v>195.3</v>
      </c>
      <c r="C151" s="608">
        <f>+Minneapolis!C30</f>
        <v>195.3</v>
      </c>
      <c r="D151" s="67">
        <f t="shared" si="35"/>
        <v>0</v>
      </c>
      <c r="E151" s="374">
        <f t="shared" si="36"/>
        <v>0</v>
      </c>
      <c r="F151" s="606">
        <f>+'1A-Per Credit'!C$17</f>
        <v>175.45</v>
      </c>
      <c r="G151" s="607">
        <f t="shared" si="37"/>
        <v>19.850000000000023</v>
      </c>
    </row>
    <row r="152" spans="1:7" x14ac:dyDescent="0.25">
      <c r="A152" s="570" t="s">
        <v>184</v>
      </c>
      <c r="B152" s="441">
        <v>260.45</v>
      </c>
      <c r="C152" s="608">
        <f>+Minneapolis!C31</f>
        <v>260.45</v>
      </c>
      <c r="D152" s="67">
        <f t="shared" si="35"/>
        <v>0</v>
      </c>
      <c r="E152" s="374">
        <f t="shared" si="36"/>
        <v>0</v>
      </c>
      <c r="F152" s="606">
        <f>+'1A-Per Credit'!C$17</f>
        <v>175.45</v>
      </c>
      <c r="G152" s="607">
        <f t="shared" si="37"/>
        <v>85</v>
      </c>
    </row>
    <row r="153" spans="1:7" x14ac:dyDescent="0.25">
      <c r="A153" s="570" t="s">
        <v>185</v>
      </c>
      <c r="B153" s="441">
        <v>195.3</v>
      </c>
      <c r="C153" s="608">
        <f>+Minneapolis!C32</f>
        <v>195.3</v>
      </c>
      <c r="D153" s="67">
        <f t="shared" si="35"/>
        <v>0</v>
      </c>
      <c r="E153" s="374">
        <f t="shared" si="36"/>
        <v>0</v>
      </c>
      <c r="F153" s="606">
        <f>+'1A-Per Credit'!C$17</f>
        <v>175.45</v>
      </c>
      <c r="G153" s="607">
        <f t="shared" si="37"/>
        <v>19.850000000000023</v>
      </c>
    </row>
    <row r="154" spans="1:7" x14ac:dyDescent="0.25">
      <c r="A154" s="570" t="s">
        <v>186</v>
      </c>
      <c r="B154" s="435">
        <v>131.6</v>
      </c>
      <c r="C154" s="608">
        <f>+Minneapolis!C33</f>
        <v>131.6</v>
      </c>
      <c r="D154" s="382">
        <f t="shared" si="35"/>
        <v>0</v>
      </c>
      <c r="E154" s="374">
        <f t="shared" si="36"/>
        <v>0</v>
      </c>
      <c r="F154" s="606">
        <f>+'1A-Per Credit'!C$17</f>
        <v>175.45</v>
      </c>
      <c r="G154" s="607">
        <f t="shared" si="37"/>
        <v>-43.849999999999994</v>
      </c>
    </row>
    <row r="155" spans="1:7" ht="16.5" thickBot="1" x14ac:dyDescent="0.3">
      <c r="A155" s="617" t="s">
        <v>75</v>
      </c>
      <c r="B155" s="436">
        <v>190.95</v>
      </c>
      <c r="C155" s="437">
        <f>+Minneapolis!C34</f>
        <v>190.95</v>
      </c>
      <c r="D155" s="375">
        <f t="shared" ref="D155" si="39">+E155/B155</f>
        <v>0</v>
      </c>
      <c r="E155" s="385">
        <f t="shared" ref="E155" si="40">+C155-B155</f>
        <v>0</v>
      </c>
      <c r="F155" s="612">
        <f>+'1A-Per Credit'!C$17</f>
        <v>175.45</v>
      </c>
      <c r="G155" s="613">
        <f t="shared" ref="G155" si="41">+C155-F155</f>
        <v>15.5</v>
      </c>
    </row>
    <row r="156" spans="1:7" ht="16.5" thickBot="1" x14ac:dyDescent="0.3">
      <c r="A156" s="115" t="s">
        <v>187</v>
      </c>
      <c r="B156" s="376"/>
      <c r="C156" s="377"/>
      <c r="D156" s="378"/>
      <c r="E156" s="379"/>
      <c r="F156" s="380"/>
      <c r="G156" s="381"/>
    </row>
    <row r="157" spans="1:7" x14ac:dyDescent="0.25">
      <c r="A157" s="570" t="s">
        <v>188</v>
      </c>
      <c r="B157" s="435">
        <v>218</v>
      </c>
      <c r="C157" s="400">
        <f>+'MN North'!C23</f>
        <v>218</v>
      </c>
      <c r="D157" s="371">
        <f t="shared" ref="D157:D183" si="42">+E157/B157</f>
        <v>0</v>
      </c>
      <c r="E157" s="374">
        <f t="shared" ref="E157:E183" si="43">+C157-B157</f>
        <v>0</v>
      </c>
      <c r="F157" s="606">
        <f>+'1A-Per Credit'!C$18</f>
        <v>179.13</v>
      </c>
      <c r="G157" s="607">
        <f t="shared" ref="G157:G183" si="44">+C157-F157</f>
        <v>38.870000000000005</v>
      </c>
    </row>
    <row r="158" spans="1:7" x14ac:dyDescent="0.25">
      <c r="A158" s="570" t="s">
        <v>189</v>
      </c>
      <c r="B158" s="435">
        <v>197.77</v>
      </c>
      <c r="C158" s="619">
        <f>+'MN North'!C24</f>
        <v>197.77</v>
      </c>
      <c r="D158" s="67">
        <f t="shared" si="42"/>
        <v>0</v>
      </c>
      <c r="E158" s="374">
        <f t="shared" si="43"/>
        <v>0</v>
      </c>
      <c r="F158" s="606">
        <f>+'1A-Per Credit'!C$18</f>
        <v>179.13</v>
      </c>
      <c r="G158" s="607">
        <f t="shared" si="44"/>
        <v>18.640000000000015</v>
      </c>
    </row>
    <row r="159" spans="1:7" x14ac:dyDescent="0.25">
      <c r="A159" s="570" t="s">
        <v>190</v>
      </c>
      <c r="B159" s="369">
        <v>191</v>
      </c>
      <c r="C159" s="393">
        <f>+'MN North'!C25</f>
        <v>191</v>
      </c>
      <c r="D159" s="67">
        <f t="shared" si="42"/>
        <v>0</v>
      </c>
      <c r="E159" s="394">
        <f t="shared" si="43"/>
        <v>0</v>
      </c>
      <c r="F159" s="606">
        <f>+'1A-Per Credit'!C$18</f>
        <v>179.13</v>
      </c>
      <c r="G159" s="607">
        <f t="shared" si="44"/>
        <v>11.870000000000005</v>
      </c>
    </row>
    <row r="160" spans="1:7" x14ac:dyDescent="0.25">
      <c r="A160" s="570" t="s">
        <v>191</v>
      </c>
      <c r="B160" s="435">
        <v>191</v>
      </c>
      <c r="C160" s="614">
        <f>+'MN North'!C26</f>
        <v>191</v>
      </c>
      <c r="D160" s="615">
        <f t="shared" si="42"/>
        <v>0</v>
      </c>
      <c r="E160" s="394">
        <f t="shared" si="43"/>
        <v>0</v>
      </c>
      <c r="F160" s="606">
        <f>+'1A-Per Credit'!C$18</f>
        <v>179.13</v>
      </c>
      <c r="G160" s="607">
        <f t="shared" si="44"/>
        <v>11.870000000000005</v>
      </c>
    </row>
    <row r="161" spans="1:15" x14ac:dyDescent="0.25">
      <c r="A161" s="570" t="s">
        <v>192</v>
      </c>
      <c r="B161" s="435">
        <v>218</v>
      </c>
      <c r="C161" s="614">
        <f>+'MN North'!C27</f>
        <v>218</v>
      </c>
      <c r="D161" s="615">
        <f t="shared" si="42"/>
        <v>0</v>
      </c>
      <c r="E161" s="394">
        <f t="shared" si="43"/>
        <v>0</v>
      </c>
      <c r="F161" s="606">
        <f>+'1A-Per Credit'!C$18</f>
        <v>179.13</v>
      </c>
      <c r="G161" s="607">
        <f t="shared" si="44"/>
        <v>38.870000000000005</v>
      </c>
    </row>
    <row r="162" spans="1:15" x14ac:dyDescent="0.25">
      <c r="A162" s="570" t="s">
        <v>193</v>
      </c>
      <c r="B162" s="435">
        <v>192</v>
      </c>
      <c r="C162" s="614">
        <f>+'MN North'!C28</f>
        <v>192</v>
      </c>
      <c r="D162" s="615">
        <f t="shared" si="42"/>
        <v>0</v>
      </c>
      <c r="E162" s="394">
        <f t="shared" si="43"/>
        <v>0</v>
      </c>
      <c r="F162" s="606">
        <f>+'1A-Per Credit'!C$18</f>
        <v>179.13</v>
      </c>
      <c r="G162" s="607">
        <f t="shared" si="44"/>
        <v>12.870000000000005</v>
      </c>
      <c r="M162" s="118"/>
    </row>
    <row r="163" spans="1:15" x14ac:dyDescent="0.25">
      <c r="A163" s="570" t="s">
        <v>194</v>
      </c>
      <c r="B163" s="435">
        <v>188</v>
      </c>
      <c r="C163" s="614">
        <f>+'MN North'!C29</f>
        <v>188</v>
      </c>
      <c r="D163" s="615">
        <f t="shared" si="42"/>
        <v>0</v>
      </c>
      <c r="E163" s="394">
        <f t="shared" si="43"/>
        <v>0</v>
      </c>
      <c r="F163" s="606">
        <f>+'1A-Per Credit'!C$18</f>
        <v>179.13</v>
      </c>
      <c r="G163" s="607">
        <f t="shared" si="44"/>
        <v>8.8700000000000045</v>
      </c>
    </row>
    <row r="164" spans="1:15" x14ac:dyDescent="0.25">
      <c r="A164" s="570" t="s">
        <v>195</v>
      </c>
      <c r="B164" s="435">
        <v>192</v>
      </c>
      <c r="C164" s="614">
        <f>+'MN North'!C30</f>
        <v>192</v>
      </c>
      <c r="D164" s="615">
        <f t="shared" si="42"/>
        <v>0</v>
      </c>
      <c r="E164" s="394">
        <f t="shared" si="43"/>
        <v>0</v>
      </c>
      <c r="F164" s="606">
        <f>+'1A-Per Credit'!C$18</f>
        <v>179.13</v>
      </c>
      <c r="G164" s="607">
        <f t="shared" si="44"/>
        <v>12.870000000000005</v>
      </c>
    </row>
    <row r="165" spans="1:15" x14ac:dyDescent="0.25">
      <c r="A165" s="570" t="s">
        <v>196</v>
      </c>
      <c r="B165" s="435">
        <v>197.77</v>
      </c>
      <c r="C165" s="614">
        <f>+'MN North'!C31</f>
        <v>197.77</v>
      </c>
      <c r="D165" s="615">
        <f t="shared" si="42"/>
        <v>0</v>
      </c>
      <c r="E165" s="394">
        <f t="shared" si="43"/>
        <v>0</v>
      </c>
      <c r="F165" s="606">
        <f>+'1A-Per Credit'!C$18</f>
        <v>179.13</v>
      </c>
      <c r="G165" s="607">
        <f t="shared" si="44"/>
        <v>18.640000000000015</v>
      </c>
    </row>
    <row r="166" spans="1:15" x14ac:dyDescent="0.25">
      <c r="A166" s="570" t="s">
        <v>197</v>
      </c>
      <c r="B166" s="435">
        <v>184</v>
      </c>
      <c r="C166" s="614">
        <f>+'MN North'!C32</f>
        <v>184</v>
      </c>
      <c r="D166" s="615">
        <f t="shared" si="42"/>
        <v>0</v>
      </c>
      <c r="E166" s="394">
        <f t="shared" si="43"/>
        <v>0</v>
      </c>
      <c r="F166" s="606">
        <f>+'1A-Per Credit'!C$18</f>
        <v>179.13</v>
      </c>
      <c r="G166" s="607">
        <f t="shared" si="44"/>
        <v>4.8700000000000045</v>
      </c>
    </row>
    <row r="167" spans="1:15" x14ac:dyDescent="0.25">
      <c r="A167" s="570" t="s">
        <v>198</v>
      </c>
      <c r="B167" s="435">
        <v>215</v>
      </c>
      <c r="C167" s="614">
        <f>+'MN North'!C33</f>
        <v>215</v>
      </c>
      <c r="D167" s="615">
        <f t="shared" si="42"/>
        <v>0</v>
      </c>
      <c r="E167" s="394">
        <f t="shared" si="43"/>
        <v>0</v>
      </c>
      <c r="F167" s="606">
        <f>+'1A-Per Credit'!C$18</f>
        <v>179.13</v>
      </c>
      <c r="G167" s="607">
        <f t="shared" si="44"/>
        <v>35.870000000000005</v>
      </c>
    </row>
    <row r="168" spans="1:15" x14ac:dyDescent="0.25">
      <c r="A168" s="610" t="s">
        <v>199</v>
      </c>
      <c r="B168" s="435">
        <v>305</v>
      </c>
      <c r="C168" s="614">
        <f>+'MN North'!C34</f>
        <v>305</v>
      </c>
      <c r="D168" s="615">
        <f t="shared" si="42"/>
        <v>0</v>
      </c>
      <c r="E168" s="394">
        <f t="shared" si="43"/>
        <v>0</v>
      </c>
      <c r="F168" s="606">
        <f>+'1A-Per Credit'!C$18</f>
        <v>179.13</v>
      </c>
      <c r="G168" s="607">
        <f t="shared" si="44"/>
        <v>125.87</v>
      </c>
    </row>
    <row r="169" spans="1:15" x14ac:dyDescent="0.25">
      <c r="A169" s="610" t="s">
        <v>200</v>
      </c>
      <c r="B169" s="435">
        <v>286</v>
      </c>
      <c r="C169" s="614">
        <f>+'MN North'!C35</f>
        <v>286</v>
      </c>
      <c r="D169" s="615">
        <f t="shared" si="42"/>
        <v>0</v>
      </c>
      <c r="E169" s="394">
        <f t="shared" si="43"/>
        <v>0</v>
      </c>
      <c r="F169" s="606">
        <f>+'1A-Per Credit'!C$18</f>
        <v>179.13</v>
      </c>
      <c r="G169" s="607">
        <f t="shared" si="44"/>
        <v>106.87</v>
      </c>
    </row>
    <row r="170" spans="1:15" x14ac:dyDescent="0.25">
      <c r="A170" s="570" t="s">
        <v>201</v>
      </c>
      <c r="B170" s="435">
        <v>191</v>
      </c>
      <c r="C170" s="614">
        <f>+'MN North'!C36</f>
        <v>191</v>
      </c>
      <c r="D170" s="615">
        <f t="shared" si="42"/>
        <v>0</v>
      </c>
      <c r="E170" s="394">
        <f t="shared" si="43"/>
        <v>0</v>
      </c>
      <c r="F170" s="606">
        <f>+'1A-Per Credit'!C$18</f>
        <v>179.13</v>
      </c>
      <c r="G170" s="607">
        <f t="shared" si="44"/>
        <v>11.870000000000005</v>
      </c>
    </row>
    <row r="171" spans="1:15" x14ac:dyDescent="0.25">
      <c r="A171" s="570" t="s">
        <v>202</v>
      </c>
      <c r="B171" s="435">
        <v>191</v>
      </c>
      <c r="C171" s="614">
        <f>+'MN North'!C37</f>
        <v>191</v>
      </c>
      <c r="D171" s="615">
        <f t="shared" si="42"/>
        <v>0</v>
      </c>
      <c r="E171" s="394">
        <f t="shared" si="43"/>
        <v>0</v>
      </c>
      <c r="F171" s="606">
        <f>+'1A-Per Credit'!C$18</f>
        <v>179.13</v>
      </c>
      <c r="G171" s="607">
        <f t="shared" si="44"/>
        <v>11.870000000000005</v>
      </c>
      <c r="M171" s="118"/>
      <c r="O171" s="118"/>
    </row>
    <row r="172" spans="1:15" x14ac:dyDescent="0.25">
      <c r="A172" s="570" t="s">
        <v>203</v>
      </c>
      <c r="B172" s="435">
        <v>188.2</v>
      </c>
      <c r="C172" s="614">
        <f>+'MN North'!C38</f>
        <v>188.2</v>
      </c>
      <c r="D172" s="615">
        <f t="shared" si="42"/>
        <v>0</v>
      </c>
      <c r="E172" s="394">
        <f t="shared" si="43"/>
        <v>0</v>
      </c>
      <c r="F172" s="606">
        <f>+'1A-Per Credit'!C$18</f>
        <v>179.13</v>
      </c>
      <c r="G172" s="607">
        <f t="shared" si="44"/>
        <v>9.0699999999999932</v>
      </c>
    </row>
    <row r="173" spans="1:15" x14ac:dyDescent="0.25">
      <c r="A173" s="570" t="s">
        <v>204</v>
      </c>
      <c r="B173" s="435">
        <v>188.2</v>
      </c>
      <c r="C173" s="614">
        <f>+'MN North'!C39</f>
        <v>188.2</v>
      </c>
      <c r="D173" s="615">
        <f t="shared" ref="D173:D180" si="45">+E173/B173</f>
        <v>0</v>
      </c>
      <c r="E173" s="394">
        <f t="shared" ref="E173:E180" si="46">+C173-B173</f>
        <v>0</v>
      </c>
      <c r="F173" s="606">
        <f>+'1A-Per Credit'!C$18</f>
        <v>179.13</v>
      </c>
      <c r="G173" s="607">
        <f t="shared" ref="G173" si="47">+C173-F173</f>
        <v>9.0699999999999932</v>
      </c>
    </row>
    <row r="174" spans="1:15" x14ac:dyDescent="0.25">
      <c r="A174" s="570" t="s">
        <v>205</v>
      </c>
      <c r="B174" s="435">
        <v>220</v>
      </c>
      <c r="C174" s="614">
        <f>+'MN North'!C40</f>
        <v>220</v>
      </c>
      <c r="D174" s="615">
        <f t="shared" si="45"/>
        <v>0</v>
      </c>
      <c r="E174" s="394">
        <f t="shared" si="46"/>
        <v>0</v>
      </c>
      <c r="F174" s="606">
        <f>+'1A-Per Credit'!C$18</f>
        <v>179.13</v>
      </c>
      <c r="G174" s="607">
        <f t="shared" si="44"/>
        <v>40.870000000000005</v>
      </c>
    </row>
    <row r="175" spans="1:15" x14ac:dyDescent="0.25">
      <c r="A175" s="570" t="s">
        <v>206</v>
      </c>
      <c r="B175" s="435">
        <v>197.77</v>
      </c>
      <c r="C175" s="614">
        <f>+'MN North'!C41</f>
        <v>197.77</v>
      </c>
      <c r="D175" s="615">
        <f t="shared" si="45"/>
        <v>0</v>
      </c>
      <c r="E175" s="394">
        <f t="shared" si="46"/>
        <v>0</v>
      </c>
      <c r="F175" s="606">
        <f>+'1A-Per Credit'!C$18</f>
        <v>179.13</v>
      </c>
      <c r="G175" s="607">
        <f t="shared" si="44"/>
        <v>18.640000000000015</v>
      </c>
    </row>
    <row r="176" spans="1:15" x14ac:dyDescent="0.25">
      <c r="A176" s="570" t="s">
        <v>207</v>
      </c>
      <c r="B176" s="435">
        <v>197.77</v>
      </c>
      <c r="C176" s="614">
        <f>+'MN North'!C42</f>
        <v>197.77</v>
      </c>
      <c r="D176" s="615">
        <f t="shared" si="45"/>
        <v>0</v>
      </c>
      <c r="E176" s="394">
        <f t="shared" si="46"/>
        <v>0</v>
      </c>
      <c r="F176" s="606">
        <f>+'1A-Per Credit'!C$18</f>
        <v>179.13</v>
      </c>
      <c r="G176" s="607">
        <f t="shared" si="44"/>
        <v>18.640000000000015</v>
      </c>
    </row>
    <row r="177" spans="1:16" x14ac:dyDescent="0.25">
      <c r="A177" s="570" t="s">
        <v>208</v>
      </c>
      <c r="B177" s="435">
        <v>197.77</v>
      </c>
      <c r="C177" s="614">
        <f>+'MN North'!C43</f>
        <v>197.77</v>
      </c>
      <c r="D177" s="615">
        <f t="shared" si="45"/>
        <v>0</v>
      </c>
      <c r="E177" s="394">
        <f t="shared" si="46"/>
        <v>0</v>
      </c>
      <c r="F177" s="606">
        <f>+'1A-Per Credit'!C$18</f>
        <v>179.13</v>
      </c>
      <c r="G177" s="607">
        <f t="shared" si="44"/>
        <v>18.640000000000015</v>
      </c>
      <c r="N177" s="118"/>
      <c r="P177" s="118"/>
    </row>
    <row r="178" spans="1:16" x14ac:dyDescent="0.25">
      <c r="A178" s="570" t="s">
        <v>209</v>
      </c>
      <c r="B178" s="435">
        <v>192</v>
      </c>
      <c r="C178" s="614">
        <f>+'MN North'!C44</f>
        <v>192</v>
      </c>
      <c r="D178" s="615">
        <f t="shared" si="45"/>
        <v>0</v>
      </c>
      <c r="E178" s="394">
        <f t="shared" si="46"/>
        <v>0</v>
      </c>
      <c r="F178" s="606">
        <f>+'1A-Per Credit'!C$18</f>
        <v>179.13</v>
      </c>
      <c r="G178" s="607">
        <f t="shared" si="44"/>
        <v>12.870000000000005</v>
      </c>
    </row>
    <row r="179" spans="1:16" x14ac:dyDescent="0.25">
      <c r="A179" s="570" t="s">
        <v>210</v>
      </c>
      <c r="B179" s="435">
        <v>220</v>
      </c>
      <c r="C179" s="614">
        <f>+'MN North'!C45</f>
        <v>220</v>
      </c>
      <c r="D179" s="615">
        <f t="shared" si="45"/>
        <v>0</v>
      </c>
      <c r="E179" s="394">
        <f t="shared" si="46"/>
        <v>0</v>
      </c>
      <c r="F179" s="606">
        <f>+'1A-Per Credit'!C$18</f>
        <v>179.13</v>
      </c>
      <c r="G179" s="607">
        <f t="shared" si="44"/>
        <v>40.870000000000005</v>
      </c>
    </row>
    <row r="180" spans="1:16" x14ac:dyDescent="0.25">
      <c r="A180" s="570" t="s">
        <v>211</v>
      </c>
      <c r="B180" s="435">
        <v>220</v>
      </c>
      <c r="C180" s="614">
        <f>+'MN North'!C46</f>
        <v>220</v>
      </c>
      <c r="D180" s="615">
        <f t="shared" si="45"/>
        <v>0</v>
      </c>
      <c r="E180" s="394">
        <f t="shared" si="46"/>
        <v>0</v>
      </c>
      <c r="F180" s="606">
        <f>+'1A-Per Credit'!C$18</f>
        <v>179.13</v>
      </c>
      <c r="G180" s="607">
        <f t="shared" ref="G180" si="48">+C180-F180</f>
        <v>40.870000000000005</v>
      </c>
    </row>
    <row r="181" spans="1:16" x14ac:dyDescent="0.25">
      <c r="A181" s="570" t="s">
        <v>212</v>
      </c>
      <c r="B181" s="435">
        <v>397</v>
      </c>
      <c r="C181" s="614">
        <f>+'MN North'!C47</f>
        <v>397</v>
      </c>
      <c r="D181" s="615">
        <f t="shared" si="42"/>
        <v>0</v>
      </c>
      <c r="E181" s="394">
        <f t="shared" si="43"/>
        <v>0</v>
      </c>
      <c r="F181" s="606">
        <f>+'1A-Per Credit'!C$18</f>
        <v>179.13</v>
      </c>
      <c r="G181" s="607">
        <f t="shared" si="44"/>
        <v>217.87</v>
      </c>
    </row>
    <row r="182" spans="1:16" x14ac:dyDescent="0.25">
      <c r="A182" s="570" t="s">
        <v>213</v>
      </c>
      <c r="B182" s="435">
        <v>235</v>
      </c>
      <c r="C182" s="614">
        <f>+'MN North'!C48</f>
        <v>235</v>
      </c>
      <c r="D182" s="615">
        <f t="shared" si="42"/>
        <v>0</v>
      </c>
      <c r="E182" s="394">
        <f t="shared" si="43"/>
        <v>0</v>
      </c>
      <c r="F182" s="606">
        <f>+'1A-Per Credit'!C$18</f>
        <v>179.13</v>
      </c>
      <c r="G182" s="607">
        <f t="shared" si="44"/>
        <v>55.870000000000005</v>
      </c>
    </row>
    <row r="183" spans="1:16" ht="16.5" thickBot="1" x14ac:dyDescent="0.3">
      <c r="A183" s="570" t="s">
        <v>214</v>
      </c>
      <c r="B183" s="436">
        <v>189</v>
      </c>
      <c r="C183" s="442">
        <f>+'MN North'!C49</f>
        <v>189</v>
      </c>
      <c r="D183" s="620">
        <f t="shared" si="42"/>
        <v>0</v>
      </c>
      <c r="E183" s="394">
        <f t="shared" si="43"/>
        <v>0</v>
      </c>
      <c r="F183" s="606">
        <f>+'1A-Per Credit'!C$18</f>
        <v>179.13</v>
      </c>
      <c r="G183" s="607">
        <f t="shared" si="44"/>
        <v>9.8700000000000045</v>
      </c>
    </row>
    <row r="184" spans="1:16" ht="16.5" thickBot="1" x14ac:dyDescent="0.3">
      <c r="A184" s="115" t="s">
        <v>22</v>
      </c>
      <c r="B184" s="401"/>
      <c r="C184" s="365"/>
      <c r="D184" s="366"/>
      <c r="E184" s="379"/>
      <c r="F184" s="380"/>
      <c r="G184" s="381"/>
    </row>
    <row r="185" spans="1:16" x14ac:dyDescent="0.25">
      <c r="A185" s="58" t="s">
        <v>215</v>
      </c>
      <c r="B185" s="383">
        <v>211.18</v>
      </c>
      <c r="C185" s="384">
        <v>211.18</v>
      </c>
      <c r="D185" s="371">
        <f t="shared" ref="D185:D196" si="49">+E185/B185</f>
        <v>0</v>
      </c>
      <c r="E185" s="372">
        <f t="shared" ref="E185:E196" si="50">+C185-B185</f>
        <v>0</v>
      </c>
      <c r="F185" s="336">
        <f>+'1A-Per Credit'!C$19</f>
        <v>189.18</v>
      </c>
      <c r="G185" s="373">
        <f t="shared" ref="G185:G196" si="51">+C185-F185</f>
        <v>22</v>
      </c>
    </row>
    <row r="186" spans="1:16" x14ac:dyDescent="0.25">
      <c r="A186" s="570" t="s">
        <v>216</v>
      </c>
      <c r="B186" s="435">
        <v>211.18</v>
      </c>
      <c r="C186" s="608">
        <v>211.18</v>
      </c>
      <c r="D186" s="67">
        <f t="shared" si="49"/>
        <v>0</v>
      </c>
      <c r="E186" s="374">
        <f t="shared" si="50"/>
        <v>0</v>
      </c>
      <c r="F186" s="606">
        <f>+'1A-Per Credit'!C$19</f>
        <v>189.18</v>
      </c>
      <c r="G186" s="607">
        <f t="shared" si="51"/>
        <v>22</v>
      </c>
    </row>
    <row r="187" spans="1:16" x14ac:dyDescent="0.25">
      <c r="A187" s="570" t="s">
        <v>217</v>
      </c>
      <c r="B187" s="435">
        <v>209.18123299999996</v>
      </c>
      <c r="C187" s="608">
        <f>+'MSC Southeast'!C24</f>
        <v>209.18</v>
      </c>
      <c r="D187" s="67">
        <f t="shared" si="49"/>
        <v>-5.8944102311344489E-6</v>
      </c>
      <c r="E187" s="374">
        <f t="shared" si="50"/>
        <v>-1.2329999999565189E-3</v>
      </c>
      <c r="F187" s="606">
        <f>+'1A-Per Credit'!C$19</f>
        <v>189.18</v>
      </c>
      <c r="G187" s="607">
        <f t="shared" si="51"/>
        <v>20</v>
      </c>
    </row>
    <row r="188" spans="1:16" x14ac:dyDescent="0.25">
      <c r="A188" s="570" t="s">
        <v>218</v>
      </c>
      <c r="B188" s="435">
        <v>199.18123299999996</v>
      </c>
      <c r="C188" s="608">
        <f>+'MSC Southeast'!C25</f>
        <v>199.18</v>
      </c>
      <c r="D188" s="67">
        <f t="shared" si="49"/>
        <v>-6.1903422395046583E-6</v>
      </c>
      <c r="E188" s="374">
        <f t="shared" si="50"/>
        <v>-1.2329999999565189E-3</v>
      </c>
      <c r="F188" s="606">
        <f>+'1A-Per Credit'!C$19</f>
        <v>189.18</v>
      </c>
      <c r="G188" s="607">
        <f t="shared" si="51"/>
        <v>10</v>
      </c>
    </row>
    <row r="189" spans="1:16" x14ac:dyDescent="0.25">
      <c r="A189" s="570" t="s">
        <v>219</v>
      </c>
      <c r="B189" s="435">
        <v>199.18123299999996</v>
      </c>
      <c r="C189" s="608">
        <f>+'MSC Southeast'!C26</f>
        <v>199.18</v>
      </c>
      <c r="D189" s="67">
        <f t="shared" si="49"/>
        <v>-6.1903422395046583E-6</v>
      </c>
      <c r="E189" s="374">
        <f t="shared" si="50"/>
        <v>-1.2329999999565189E-3</v>
      </c>
      <c r="F189" s="606">
        <f>+'1A-Per Credit'!C$19</f>
        <v>189.18</v>
      </c>
      <c r="G189" s="607">
        <f t="shared" si="51"/>
        <v>10</v>
      </c>
    </row>
    <row r="190" spans="1:16" x14ac:dyDescent="0.25">
      <c r="A190" s="570" t="s">
        <v>220</v>
      </c>
      <c r="B190" s="435">
        <v>209.18</v>
      </c>
      <c r="C190" s="608">
        <f>+'MSC Southeast'!C27</f>
        <v>209.18</v>
      </c>
      <c r="D190" s="67">
        <f t="shared" si="49"/>
        <v>0</v>
      </c>
      <c r="E190" s="374">
        <f t="shared" ref="E190" si="52">+C190-B190</f>
        <v>0</v>
      </c>
      <c r="F190" s="606">
        <f>+'1A-Per Credit'!C$19</f>
        <v>189.18</v>
      </c>
      <c r="G190" s="607">
        <f t="shared" ref="G190" si="53">+C190-F190</f>
        <v>20</v>
      </c>
    </row>
    <row r="191" spans="1:16" x14ac:dyDescent="0.25">
      <c r="A191" s="570" t="s">
        <v>221</v>
      </c>
      <c r="B191" s="435">
        <v>209.18123299999996</v>
      </c>
      <c r="C191" s="608">
        <f>+'MSC Southeast'!C28</f>
        <v>209.18</v>
      </c>
      <c r="D191" s="67">
        <f t="shared" si="49"/>
        <v>-5.8944102311344489E-6</v>
      </c>
      <c r="E191" s="374">
        <f t="shared" si="50"/>
        <v>-1.2329999999565189E-3</v>
      </c>
      <c r="F191" s="606">
        <f>+'1A-Per Credit'!C$19</f>
        <v>189.18</v>
      </c>
      <c r="G191" s="607">
        <f t="shared" si="51"/>
        <v>20</v>
      </c>
    </row>
    <row r="192" spans="1:16" x14ac:dyDescent="0.25">
      <c r="A192" s="570" t="s">
        <v>222</v>
      </c>
      <c r="B192" s="435">
        <v>209.18123299999996</v>
      </c>
      <c r="C192" s="608">
        <f>+'MSC Southeast'!C29</f>
        <v>209.18</v>
      </c>
      <c r="D192" s="67">
        <f t="shared" si="49"/>
        <v>-5.8944102311344489E-6</v>
      </c>
      <c r="E192" s="374">
        <f t="shared" si="50"/>
        <v>-1.2329999999565189E-3</v>
      </c>
      <c r="F192" s="606">
        <f>+'1A-Per Credit'!C$19</f>
        <v>189.18</v>
      </c>
      <c r="G192" s="607">
        <f t="shared" si="51"/>
        <v>20</v>
      </c>
    </row>
    <row r="193" spans="1:7" x14ac:dyDescent="0.25">
      <c r="A193" s="570" t="s">
        <v>223</v>
      </c>
      <c r="B193" s="435">
        <v>209.18123299999996</v>
      </c>
      <c r="C193" s="608">
        <f>+'MSC Southeast'!C30</f>
        <v>209.18</v>
      </c>
      <c r="D193" s="67">
        <f t="shared" si="49"/>
        <v>-5.8944102311344489E-6</v>
      </c>
      <c r="E193" s="374">
        <f t="shared" si="50"/>
        <v>-1.2329999999565189E-3</v>
      </c>
      <c r="F193" s="606">
        <f>+'1A-Per Credit'!C$19</f>
        <v>189.18</v>
      </c>
      <c r="G193" s="607">
        <f t="shared" si="51"/>
        <v>20</v>
      </c>
    </row>
    <row r="194" spans="1:7" x14ac:dyDescent="0.25">
      <c r="A194" s="570" t="s">
        <v>224</v>
      </c>
      <c r="B194" s="435">
        <v>199.18123299999996</v>
      </c>
      <c r="C194" s="608">
        <f>+'MSC Southeast'!C31</f>
        <v>199.18</v>
      </c>
      <c r="D194" s="67">
        <f t="shared" si="49"/>
        <v>-6.1903422395046583E-6</v>
      </c>
      <c r="E194" s="374">
        <f t="shared" si="50"/>
        <v>-1.2329999999565189E-3</v>
      </c>
      <c r="F194" s="606">
        <f>+'1A-Per Credit'!C$19</f>
        <v>189.18</v>
      </c>
      <c r="G194" s="607">
        <f t="shared" si="51"/>
        <v>10</v>
      </c>
    </row>
    <row r="195" spans="1:7" x14ac:dyDescent="0.25">
      <c r="A195" s="570" t="s">
        <v>225</v>
      </c>
      <c r="B195" s="435">
        <v>298.95999999999998</v>
      </c>
      <c r="C195" s="608">
        <v>298.95999999999998</v>
      </c>
      <c r="D195" s="67">
        <f t="shared" si="49"/>
        <v>0</v>
      </c>
      <c r="E195" s="374">
        <f t="shared" si="50"/>
        <v>0</v>
      </c>
      <c r="F195" s="606">
        <f>+'1A-Per Credit'!C$19</f>
        <v>189.18</v>
      </c>
      <c r="G195" s="607">
        <f t="shared" si="51"/>
        <v>109.77999999999997</v>
      </c>
    </row>
    <row r="196" spans="1:7" ht="16.5" thickBot="1" x14ac:dyDescent="0.3">
      <c r="A196" s="617" t="s">
        <v>226</v>
      </c>
      <c r="B196" s="436">
        <v>219.18123299999996</v>
      </c>
      <c r="C196" s="437">
        <f>+'MSC Southeast'!C33</f>
        <v>219.18</v>
      </c>
      <c r="D196" s="375">
        <f t="shared" si="49"/>
        <v>-5.625481630338849E-6</v>
      </c>
      <c r="E196" s="385">
        <f t="shared" si="50"/>
        <v>-1.2329999999565189E-3</v>
      </c>
      <c r="F196" s="612">
        <f>+'1A-Per Credit'!C$19</f>
        <v>189.18</v>
      </c>
      <c r="G196" s="613">
        <f t="shared" si="51"/>
        <v>30</v>
      </c>
    </row>
    <row r="197" spans="1:7" ht="16.5" thickBot="1" x14ac:dyDescent="0.3">
      <c r="A197" s="115" t="s">
        <v>23</v>
      </c>
      <c r="B197" s="376"/>
      <c r="C197" s="377"/>
      <c r="D197" s="378"/>
      <c r="E197" s="379"/>
      <c r="F197" s="380"/>
      <c r="G197" s="381"/>
    </row>
    <row r="198" spans="1:7" x14ac:dyDescent="0.25">
      <c r="A198" s="133" t="s">
        <v>227</v>
      </c>
      <c r="B198" s="383">
        <v>224.6</v>
      </c>
      <c r="C198" s="393">
        <f>+MSCTC!C22</f>
        <v>224.6</v>
      </c>
      <c r="D198" s="67">
        <f t="shared" ref="D198:D207" si="54">+E198/B198</f>
        <v>0</v>
      </c>
      <c r="E198" s="374">
        <f t="shared" ref="E198:E207" si="55">+C198-B198</f>
        <v>0</v>
      </c>
      <c r="F198" s="201">
        <f>+'1A-Per Credit'!C$20</f>
        <v>180.8</v>
      </c>
      <c r="G198" s="202">
        <f t="shared" ref="G198:G207" si="56">+C198-F198</f>
        <v>43.799999999999983</v>
      </c>
    </row>
    <row r="199" spans="1:7" x14ac:dyDescent="0.25">
      <c r="A199" s="570" t="s">
        <v>109</v>
      </c>
      <c r="B199" s="435">
        <v>224.6</v>
      </c>
      <c r="C199" s="614">
        <f>+MSCTC!C23</f>
        <v>224.6</v>
      </c>
      <c r="D199" s="67">
        <f t="shared" si="54"/>
        <v>0</v>
      </c>
      <c r="E199" s="374">
        <f t="shared" si="55"/>
        <v>0</v>
      </c>
      <c r="F199" s="606">
        <f>+'1A-Per Credit'!C$20</f>
        <v>180.8</v>
      </c>
      <c r="G199" s="607">
        <f t="shared" si="56"/>
        <v>43.799999999999983</v>
      </c>
    </row>
    <row r="200" spans="1:7" x14ac:dyDescent="0.25">
      <c r="A200" s="570" t="s">
        <v>110</v>
      </c>
      <c r="B200" s="435">
        <v>224.6</v>
      </c>
      <c r="C200" s="614">
        <f>+MSCTC!C24</f>
        <v>224.6</v>
      </c>
      <c r="D200" s="67">
        <f t="shared" si="54"/>
        <v>0</v>
      </c>
      <c r="E200" s="374">
        <f t="shared" si="55"/>
        <v>0</v>
      </c>
      <c r="F200" s="606">
        <f>+'1A-Per Credit'!C$20</f>
        <v>180.8</v>
      </c>
      <c r="G200" s="607">
        <f t="shared" si="56"/>
        <v>43.799999999999983</v>
      </c>
    </row>
    <row r="201" spans="1:7" x14ac:dyDescent="0.25">
      <c r="A201" s="570" t="s">
        <v>228</v>
      </c>
      <c r="B201" s="435">
        <v>210.8</v>
      </c>
      <c r="C201" s="614">
        <f>+MSCTC!C25</f>
        <v>210.8</v>
      </c>
      <c r="D201" s="67">
        <f t="shared" ref="D201" si="57">+E201/B201</f>
        <v>0</v>
      </c>
      <c r="E201" s="374">
        <f t="shared" ref="E201" si="58">+C201-B201</f>
        <v>0</v>
      </c>
      <c r="F201" s="606">
        <f>+'1A-Per Credit'!C$20</f>
        <v>180.8</v>
      </c>
      <c r="G201" s="607">
        <f t="shared" ref="G201" si="59">+C201-F201</f>
        <v>30</v>
      </c>
    </row>
    <row r="202" spans="1:7" x14ac:dyDescent="0.25">
      <c r="A202" s="570" t="s">
        <v>229</v>
      </c>
      <c r="B202" s="435">
        <v>210.8</v>
      </c>
      <c r="C202" s="614">
        <f>+MSCTC!C26</f>
        <v>210.8</v>
      </c>
      <c r="D202" s="67">
        <f t="shared" si="54"/>
        <v>0</v>
      </c>
      <c r="E202" s="374">
        <f t="shared" si="55"/>
        <v>0</v>
      </c>
      <c r="F202" s="606">
        <f>+'1A-Per Credit'!C$20</f>
        <v>180.8</v>
      </c>
      <c r="G202" s="607">
        <f t="shared" si="56"/>
        <v>30</v>
      </c>
    </row>
    <row r="203" spans="1:7" x14ac:dyDescent="0.25">
      <c r="A203" s="570" t="s">
        <v>101</v>
      </c>
      <c r="B203" s="435">
        <v>190.8</v>
      </c>
      <c r="C203" s="614">
        <f>+MSCTC!C27</f>
        <v>190.8</v>
      </c>
      <c r="D203" s="67">
        <f t="shared" si="54"/>
        <v>0</v>
      </c>
      <c r="E203" s="374">
        <f t="shared" si="55"/>
        <v>0</v>
      </c>
      <c r="F203" s="606">
        <f>+'1A-Per Credit'!C$20</f>
        <v>180.8</v>
      </c>
      <c r="G203" s="607">
        <f t="shared" si="56"/>
        <v>10</v>
      </c>
    </row>
    <row r="204" spans="1:7" x14ac:dyDescent="0.25">
      <c r="A204" s="570" t="s">
        <v>230</v>
      </c>
      <c r="B204" s="435">
        <v>224.6</v>
      </c>
      <c r="C204" s="614">
        <f>+MSCTC!C28</f>
        <v>224.6</v>
      </c>
      <c r="D204" s="67">
        <f t="shared" si="54"/>
        <v>0</v>
      </c>
      <c r="E204" s="374">
        <f t="shared" si="55"/>
        <v>0</v>
      </c>
      <c r="F204" s="606">
        <f>+'1A-Per Credit'!C$20</f>
        <v>180.8</v>
      </c>
      <c r="G204" s="607">
        <f t="shared" si="56"/>
        <v>43.799999999999983</v>
      </c>
    </row>
    <row r="205" spans="1:7" x14ac:dyDescent="0.25">
      <c r="A205" s="570" t="s">
        <v>231</v>
      </c>
      <c r="B205" s="435">
        <v>224.6</v>
      </c>
      <c r="C205" s="614">
        <f>+MSCTC!C29</f>
        <v>224.6</v>
      </c>
      <c r="D205" s="67">
        <f t="shared" si="54"/>
        <v>0</v>
      </c>
      <c r="E205" s="374">
        <f t="shared" si="55"/>
        <v>0</v>
      </c>
      <c r="F205" s="606">
        <f>+'1A-Per Credit'!C$20</f>
        <v>180.8</v>
      </c>
      <c r="G205" s="607">
        <f t="shared" si="56"/>
        <v>43.799999999999983</v>
      </c>
    </row>
    <row r="206" spans="1:7" x14ac:dyDescent="0.25">
      <c r="A206" s="570" t="s">
        <v>232</v>
      </c>
      <c r="B206" s="435">
        <v>210.8</v>
      </c>
      <c r="C206" s="614">
        <f>+MSCTC!C30</f>
        <v>210.8</v>
      </c>
      <c r="D206" s="67">
        <f t="shared" si="54"/>
        <v>0</v>
      </c>
      <c r="E206" s="374">
        <f t="shared" si="55"/>
        <v>0</v>
      </c>
      <c r="F206" s="606">
        <f>+'1A-Per Credit'!C$20</f>
        <v>180.8</v>
      </c>
      <c r="G206" s="607">
        <f t="shared" si="56"/>
        <v>30</v>
      </c>
    </row>
    <row r="207" spans="1:7" ht="16.5" thickBot="1" x14ac:dyDescent="0.3">
      <c r="A207" s="540" t="s">
        <v>166</v>
      </c>
      <c r="B207" s="436">
        <v>224.6</v>
      </c>
      <c r="C207" s="388">
        <f>+MSCTC!C31</f>
        <v>224.6</v>
      </c>
      <c r="D207" s="402">
        <f t="shared" si="54"/>
        <v>0</v>
      </c>
      <c r="E207" s="403">
        <f t="shared" si="55"/>
        <v>0</v>
      </c>
      <c r="F207" s="492">
        <f>+'1A-Per Credit'!C$20</f>
        <v>180.8</v>
      </c>
      <c r="G207" s="543">
        <f t="shared" si="56"/>
        <v>43.799999999999983</v>
      </c>
    </row>
    <row r="208" spans="1:7" ht="16.5" thickBot="1" x14ac:dyDescent="0.3">
      <c r="A208" s="115" t="s">
        <v>233</v>
      </c>
      <c r="B208" s="376"/>
      <c r="C208" s="377"/>
      <c r="D208" s="378"/>
      <c r="E208" s="379"/>
      <c r="F208" s="380"/>
      <c r="G208" s="381"/>
    </row>
    <row r="209" spans="1:16" x14ac:dyDescent="0.25">
      <c r="A209" s="355" t="s">
        <v>234</v>
      </c>
      <c r="B209" s="334">
        <v>367.9</v>
      </c>
      <c r="C209" s="356">
        <f>+'MSU, Mankato'!C56</f>
        <v>367.9</v>
      </c>
      <c r="D209" s="404">
        <f>+E209/B209</f>
        <v>0</v>
      </c>
      <c r="E209" s="372">
        <f>+C209-B209</f>
        <v>0</v>
      </c>
      <c r="F209" s="336">
        <f>+'1B-Banded'!D$14</f>
        <v>326.7</v>
      </c>
      <c r="G209" s="337">
        <f t="shared" ref="G209:G221" si="60">+C209-F209</f>
        <v>41.199999999999989</v>
      </c>
    </row>
    <row r="210" spans="1:16" ht="15.75" customHeight="1" x14ac:dyDescent="0.25">
      <c r="A210" s="621" t="s">
        <v>235</v>
      </c>
      <c r="B210" s="335">
        <v>367.9</v>
      </c>
      <c r="C210" s="748">
        <f>+'MSU, Mankato'!C57</f>
        <v>367.9</v>
      </c>
      <c r="D210" s="354">
        <f>+E210/B210</f>
        <v>0</v>
      </c>
      <c r="E210" s="374">
        <f>+C210-B210</f>
        <v>0</v>
      </c>
      <c r="F210" s="606">
        <f>+'1B-Banded'!D$14</f>
        <v>326.7</v>
      </c>
      <c r="G210" s="609">
        <f t="shared" si="60"/>
        <v>41.199999999999989</v>
      </c>
    </row>
    <row r="211" spans="1:16" ht="31.5" x14ac:dyDescent="0.25">
      <c r="A211" s="570" t="s">
        <v>236</v>
      </c>
      <c r="B211" s="622">
        <v>367.9</v>
      </c>
      <c r="C211" s="748">
        <f>+'MSU, Mankato'!C58</f>
        <v>367.9</v>
      </c>
      <c r="D211" s="353">
        <f>+E211/B211</f>
        <v>0</v>
      </c>
      <c r="E211" s="374">
        <f>+C211-B211</f>
        <v>0</v>
      </c>
      <c r="F211" s="606">
        <f>+'1B-Banded'!D$14</f>
        <v>326.7</v>
      </c>
      <c r="G211" s="609">
        <f t="shared" si="60"/>
        <v>41.199999999999989</v>
      </c>
    </row>
    <row r="212" spans="1:16" customFormat="1" ht="31.5" x14ac:dyDescent="0.25">
      <c r="A212" s="584" t="s">
        <v>237</v>
      </c>
      <c r="B212" s="623">
        <v>369.35</v>
      </c>
      <c r="C212" s="748">
        <f>+'MSU, Mankato'!C59</f>
        <v>367.9</v>
      </c>
      <c r="D212" s="353">
        <f t="shared" ref="D212:D214" si="61">+E212/B212</f>
        <v>-3.9258156220388397E-3</v>
      </c>
      <c r="E212" s="374">
        <f t="shared" ref="E212:E214" si="62">+C212-B212</f>
        <v>-1.4500000000000455</v>
      </c>
      <c r="F212" s="606">
        <f>+'1B-Banded'!D$14</f>
        <v>326.7</v>
      </c>
      <c r="G212" s="609">
        <f t="shared" si="60"/>
        <v>41.199999999999989</v>
      </c>
    </row>
    <row r="213" spans="1:16" ht="31.5" x14ac:dyDescent="0.25">
      <c r="A213" s="584" t="s">
        <v>238</v>
      </c>
      <c r="B213" s="623">
        <v>963.1</v>
      </c>
      <c r="C213" s="748">
        <f>+'MSU, Mankato'!C60</f>
        <v>963.1</v>
      </c>
      <c r="D213" s="353">
        <f t="shared" si="61"/>
        <v>0</v>
      </c>
      <c r="E213" s="374">
        <f t="shared" si="62"/>
        <v>0</v>
      </c>
      <c r="F213" s="606">
        <f>+'1B-Banded'!D$14</f>
        <v>326.7</v>
      </c>
      <c r="G213" s="624">
        <f t="shared" si="60"/>
        <v>636.40000000000009</v>
      </c>
      <c r="H213"/>
      <c r="I213"/>
      <c r="J213"/>
      <c r="K213"/>
      <c r="L213"/>
      <c r="M213"/>
      <c r="N213"/>
      <c r="O213"/>
      <c r="P213"/>
    </row>
    <row r="214" spans="1:16" ht="31.5" x14ac:dyDescent="0.25">
      <c r="A214" s="584" t="s">
        <v>239</v>
      </c>
      <c r="B214" s="623">
        <v>11556.8</v>
      </c>
      <c r="C214" s="707">
        <f>+'MSU, Mankato'!C61</f>
        <v>11556.8</v>
      </c>
      <c r="D214" s="353">
        <f t="shared" si="61"/>
        <v>0</v>
      </c>
      <c r="E214" s="374">
        <f t="shared" si="62"/>
        <v>0</v>
      </c>
      <c r="F214" s="606">
        <f>+'1B-Banded'!D$14</f>
        <v>326.7</v>
      </c>
      <c r="G214" s="624">
        <f t="shared" si="60"/>
        <v>11230.099999999999</v>
      </c>
      <c r="H214"/>
      <c r="I214"/>
      <c r="J214"/>
      <c r="K214"/>
      <c r="L214"/>
      <c r="M214"/>
      <c r="N214"/>
      <c r="O214"/>
      <c r="P214"/>
    </row>
    <row r="215" spans="1:16" ht="31.5" x14ac:dyDescent="0.25">
      <c r="A215" s="570" t="s">
        <v>240</v>
      </c>
      <c r="B215" s="622">
        <v>367.9</v>
      </c>
      <c r="C215" s="748">
        <f>+'MSU, Mankato'!C62</f>
        <v>367.9</v>
      </c>
      <c r="D215" s="354">
        <f>+E215/B215</f>
        <v>0</v>
      </c>
      <c r="E215" s="374">
        <f>+C215-B215</f>
        <v>0</v>
      </c>
      <c r="F215" s="606">
        <f>+'1B-Banded'!D$14</f>
        <v>326.7</v>
      </c>
      <c r="G215" s="609">
        <f t="shared" si="60"/>
        <v>41.199999999999989</v>
      </c>
    </row>
    <row r="216" spans="1:16" x14ac:dyDescent="0.25">
      <c r="A216" s="322" t="s">
        <v>241</v>
      </c>
      <c r="B216" s="622" t="s">
        <v>1188</v>
      </c>
      <c r="C216" s="748">
        <f>+'MSU, Mankato'!C63</f>
        <v>367.9</v>
      </c>
      <c r="D216" s="67" t="s">
        <v>934</v>
      </c>
      <c r="E216" s="374" t="s">
        <v>1188</v>
      </c>
      <c r="F216" s="606">
        <f>+'1B-Banded'!D$14</f>
        <v>326.7</v>
      </c>
      <c r="G216" s="609">
        <f t="shared" ref="G216:G218" si="63">+C216-F216</f>
        <v>41.199999999999989</v>
      </c>
    </row>
    <row r="217" spans="1:16" ht="31.5" x14ac:dyDescent="0.25">
      <c r="A217" s="322" t="s">
        <v>242</v>
      </c>
      <c r="B217" s="622" t="s">
        <v>1188</v>
      </c>
      <c r="C217" s="748">
        <f>+'MSU, Mankato'!C64</f>
        <v>703.84</v>
      </c>
      <c r="D217" s="67" t="s">
        <v>934</v>
      </c>
      <c r="E217" s="374" t="s">
        <v>1188</v>
      </c>
      <c r="F217" s="606">
        <f>+'1B-Banded'!D$14</f>
        <v>326.7</v>
      </c>
      <c r="G217" s="609">
        <f t="shared" si="63"/>
        <v>377.14000000000004</v>
      </c>
    </row>
    <row r="218" spans="1:16" ht="31.5" x14ac:dyDescent="0.25">
      <c r="A218" s="322" t="s">
        <v>243</v>
      </c>
      <c r="B218" s="622" t="s">
        <v>1188</v>
      </c>
      <c r="C218" s="748">
        <f>+'MSU, Mankato'!C65</f>
        <v>9000</v>
      </c>
      <c r="D218" s="67" t="s">
        <v>934</v>
      </c>
      <c r="E218" s="374" t="s">
        <v>1188</v>
      </c>
      <c r="F218" s="606">
        <f>+'1B-Banded'!D$14</f>
        <v>326.7</v>
      </c>
      <c r="G218" s="609">
        <f t="shared" si="63"/>
        <v>8673.2999999999993</v>
      </c>
    </row>
    <row r="219" spans="1:16" x14ac:dyDescent="0.25">
      <c r="A219" s="814" t="s">
        <v>244</v>
      </c>
      <c r="B219" s="625">
        <v>963.1</v>
      </c>
      <c r="C219" s="748">
        <f>+'MSU, Mankato'!C66</f>
        <v>963.1</v>
      </c>
      <c r="D219" s="867">
        <f>+E219/B219</f>
        <v>0</v>
      </c>
      <c r="E219" s="626">
        <f>+C219-B219</f>
        <v>0</v>
      </c>
      <c r="F219" s="606">
        <f>+'1B-Banded'!D$14</f>
        <v>326.7</v>
      </c>
      <c r="G219" s="609">
        <f t="shared" si="60"/>
        <v>636.40000000000009</v>
      </c>
    </row>
    <row r="220" spans="1:16" customFormat="1" ht="31.5" x14ac:dyDescent="0.25">
      <c r="A220" s="814" t="s">
        <v>245</v>
      </c>
      <c r="B220" s="627">
        <v>11556.8</v>
      </c>
      <c r="C220" s="707">
        <f>+'MSU, Mankato'!C67</f>
        <v>11556.8</v>
      </c>
      <c r="D220" s="867">
        <f>+E220/B220</f>
        <v>0</v>
      </c>
      <c r="E220" s="626">
        <f>+C220-B220</f>
        <v>0</v>
      </c>
      <c r="F220" s="606">
        <f>+'1B-Banded'!D$14</f>
        <v>326.7</v>
      </c>
      <c r="G220" s="624">
        <f t="shared" si="60"/>
        <v>11230.099999999999</v>
      </c>
      <c r="H220" s="27"/>
      <c r="I220" s="27"/>
      <c r="J220" s="27"/>
      <c r="K220" s="27"/>
      <c r="L220" s="27"/>
      <c r="M220" s="27"/>
      <c r="N220" s="27"/>
      <c r="O220" s="27"/>
      <c r="P220" s="27"/>
    </row>
    <row r="221" spans="1:16" customFormat="1" ht="15.6" customHeight="1" x14ac:dyDescent="0.25">
      <c r="A221" s="814" t="s">
        <v>246</v>
      </c>
      <c r="B221" s="627">
        <v>367.9</v>
      </c>
      <c r="C221" s="707">
        <f>+'MSU, Mankato'!C68</f>
        <v>367.9</v>
      </c>
      <c r="D221" s="867">
        <f>+E221/B221</f>
        <v>0</v>
      </c>
      <c r="E221" s="626">
        <f>+C221-B221</f>
        <v>0</v>
      </c>
      <c r="F221" s="606">
        <f>+'1B-Banded'!D$14</f>
        <v>326.7</v>
      </c>
      <c r="G221" s="624">
        <f t="shared" si="60"/>
        <v>41.199999999999989</v>
      </c>
      <c r="H221" s="27"/>
      <c r="I221" s="27"/>
      <c r="J221" s="27"/>
      <c r="K221" s="27"/>
      <c r="L221" s="27"/>
      <c r="M221" s="27"/>
      <c r="N221" s="27"/>
      <c r="O221" s="27"/>
      <c r="P221" s="27"/>
    </row>
    <row r="222" spans="1:16" customFormat="1" ht="15.6" customHeight="1" x14ac:dyDescent="0.25">
      <c r="A222" s="322" t="s">
        <v>247</v>
      </c>
      <c r="B222" s="627" t="s">
        <v>1188</v>
      </c>
      <c r="C222" s="707">
        <f>+'MSU, Mankato'!C69</f>
        <v>1055.57</v>
      </c>
      <c r="D222" s="67" t="s">
        <v>934</v>
      </c>
      <c r="E222" s="626" t="s">
        <v>1188</v>
      </c>
      <c r="F222" s="606">
        <f>+'1B-Banded'!D$14</f>
        <v>326.7</v>
      </c>
      <c r="G222" s="624">
        <f t="shared" ref="G222:G223" si="64">+C222-F222</f>
        <v>728.86999999999989</v>
      </c>
      <c r="H222" s="27"/>
      <c r="I222" s="27"/>
      <c r="J222" s="27"/>
      <c r="K222" s="27"/>
      <c r="L222" s="27"/>
      <c r="M222" s="27"/>
      <c r="N222" s="27"/>
      <c r="O222" s="27"/>
      <c r="P222" s="27"/>
    </row>
    <row r="223" spans="1:16" customFormat="1" ht="32.25" thickBot="1" x14ac:dyDescent="0.3">
      <c r="A223" s="482" t="s">
        <v>248</v>
      </c>
      <c r="B223" s="868" t="s">
        <v>1188</v>
      </c>
      <c r="C223" s="869">
        <f>+'MSU, Mankato'!C70</f>
        <v>13500</v>
      </c>
      <c r="D223" s="620" t="s">
        <v>934</v>
      </c>
      <c r="E223" s="866" t="s">
        <v>1188</v>
      </c>
      <c r="F223" s="492">
        <f>+'1B-Banded'!D$14</f>
        <v>326.7</v>
      </c>
      <c r="G223" s="545">
        <f t="shared" si="64"/>
        <v>13173.3</v>
      </c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16" ht="16.5" thickBot="1" x14ac:dyDescent="0.3">
      <c r="A224" s="115" t="s">
        <v>249</v>
      </c>
      <c r="B224" s="376"/>
      <c r="C224" s="377"/>
      <c r="D224" s="378"/>
      <c r="E224" s="379"/>
      <c r="F224" s="380"/>
      <c r="G224" s="381"/>
    </row>
    <row r="225" spans="1:7" ht="31.5" x14ac:dyDescent="0.25">
      <c r="A225" s="133" t="s">
        <v>250</v>
      </c>
      <c r="B225" s="418">
        <v>369.59</v>
      </c>
      <c r="C225" s="483">
        <f>+'MSU Moorhead'!C30</f>
        <v>369.59</v>
      </c>
      <c r="D225" s="406">
        <f t="shared" ref="D225:D253" si="65">E225/B225</f>
        <v>0</v>
      </c>
      <c r="E225" s="407">
        <f t="shared" ref="E225:E253" si="66">+C225-B225</f>
        <v>0</v>
      </c>
      <c r="F225" s="484">
        <f>+'1B-Banded'!$D$10</f>
        <v>294.58999999999997</v>
      </c>
      <c r="G225" s="485">
        <f t="shared" ref="G225:G253" si="67">+C225-F225</f>
        <v>75</v>
      </c>
    </row>
    <row r="226" spans="1:7" x14ac:dyDescent="0.25">
      <c r="A226" s="570" t="s">
        <v>251</v>
      </c>
      <c r="B226" s="619">
        <v>309.58999999999997</v>
      </c>
      <c r="C226" s="476">
        <f>+'MSU Moorhead'!C31</f>
        <v>309.58999999999997</v>
      </c>
      <c r="D226" s="406">
        <f t="shared" si="65"/>
        <v>0</v>
      </c>
      <c r="E226" s="407">
        <f t="shared" si="66"/>
        <v>0</v>
      </c>
      <c r="F226" s="408">
        <f>+'1B-Banded'!$D$10</f>
        <v>294.58999999999997</v>
      </c>
      <c r="G226" s="815">
        <f t="shared" si="67"/>
        <v>15</v>
      </c>
    </row>
    <row r="227" spans="1:7" x14ac:dyDescent="0.25">
      <c r="A227" s="570" t="s">
        <v>252</v>
      </c>
      <c r="B227" s="619">
        <v>299.77</v>
      </c>
      <c r="C227" s="476">
        <f>+'MSU Moorhead'!C32</f>
        <v>299.77</v>
      </c>
      <c r="D227" s="406">
        <f t="shared" si="65"/>
        <v>0</v>
      </c>
      <c r="E227" s="407">
        <f t="shared" si="66"/>
        <v>0</v>
      </c>
      <c r="F227" s="408">
        <f>+'1B-Banded'!$D$10</f>
        <v>294.58999999999997</v>
      </c>
      <c r="G227" s="815">
        <f t="shared" si="67"/>
        <v>5.1800000000000068</v>
      </c>
    </row>
    <row r="228" spans="1:7" x14ac:dyDescent="0.25">
      <c r="A228" s="570" t="s">
        <v>253</v>
      </c>
      <c r="B228" s="619">
        <v>308.04999999999995</v>
      </c>
      <c r="C228" s="476">
        <f>+'MSU Moorhead'!C33</f>
        <v>308.04999999999995</v>
      </c>
      <c r="D228" s="406">
        <f t="shared" si="65"/>
        <v>0</v>
      </c>
      <c r="E228" s="407">
        <f t="shared" si="66"/>
        <v>0</v>
      </c>
      <c r="F228" s="408">
        <f>+'1B-Banded'!$D$10</f>
        <v>294.58999999999997</v>
      </c>
      <c r="G228" s="815">
        <f t="shared" si="67"/>
        <v>13.45999999999998</v>
      </c>
    </row>
    <row r="229" spans="1:7" x14ac:dyDescent="0.25">
      <c r="A229" s="570" t="s">
        <v>254</v>
      </c>
      <c r="B229" s="619">
        <v>309.58999999999997</v>
      </c>
      <c r="C229" s="476">
        <f>+'MSU Moorhead'!C34</f>
        <v>309.58999999999997</v>
      </c>
      <c r="D229" s="406">
        <f t="shared" si="65"/>
        <v>0</v>
      </c>
      <c r="E229" s="407">
        <f t="shared" si="66"/>
        <v>0</v>
      </c>
      <c r="F229" s="408">
        <f>+'1B-Banded'!$D$10</f>
        <v>294.58999999999997</v>
      </c>
      <c r="G229" s="815">
        <f t="shared" si="67"/>
        <v>15</v>
      </c>
    </row>
    <row r="230" spans="1:7" x14ac:dyDescent="0.25">
      <c r="A230" s="570" t="s">
        <v>255</v>
      </c>
      <c r="B230" s="619">
        <v>319.58999999999997</v>
      </c>
      <c r="C230" s="476">
        <f>+'MSU Moorhead'!C35</f>
        <v>319.58999999999997</v>
      </c>
      <c r="D230" s="406">
        <f t="shared" si="65"/>
        <v>0</v>
      </c>
      <c r="E230" s="407">
        <f t="shared" si="66"/>
        <v>0</v>
      </c>
      <c r="F230" s="408">
        <f>+'1B-Banded'!$D$10</f>
        <v>294.58999999999997</v>
      </c>
      <c r="G230" s="815">
        <f t="shared" si="67"/>
        <v>25</v>
      </c>
    </row>
    <row r="231" spans="1:7" ht="31.5" x14ac:dyDescent="0.25">
      <c r="A231" s="570" t="s">
        <v>256</v>
      </c>
      <c r="B231" s="619">
        <v>319.58999999999997</v>
      </c>
      <c r="C231" s="476">
        <f>+'MSU Moorhead'!C36</f>
        <v>319.58999999999997</v>
      </c>
      <c r="D231" s="406">
        <f t="shared" si="65"/>
        <v>0</v>
      </c>
      <c r="E231" s="407">
        <f t="shared" si="66"/>
        <v>0</v>
      </c>
      <c r="F231" s="408">
        <f>+'1B-Banded'!$D$10</f>
        <v>294.58999999999997</v>
      </c>
      <c r="G231" s="815">
        <f t="shared" si="67"/>
        <v>25</v>
      </c>
    </row>
    <row r="232" spans="1:7" ht="31.5" x14ac:dyDescent="0.25">
      <c r="A232" s="570" t="s">
        <v>257</v>
      </c>
      <c r="B232" s="619">
        <v>310.11999999999995</v>
      </c>
      <c r="C232" s="476">
        <f>+'MSU Moorhead'!C37</f>
        <v>310.11999999999995</v>
      </c>
      <c r="D232" s="406">
        <f t="shared" si="65"/>
        <v>0</v>
      </c>
      <c r="E232" s="407">
        <f t="shared" si="66"/>
        <v>0</v>
      </c>
      <c r="F232" s="408">
        <f>+'1B-Banded'!$D$10</f>
        <v>294.58999999999997</v>
      </c>
      <c r="G232" s="815">
        <f t="shared" si="67"/>
        <v>15.529999999999973</v>
      </c>
    </row>
    <row r="233" spans="1:7" x14ac:dyDescent="0.25">
      <c r="A233" s="570" t="s">
        <v>258</v>
      </c>
      <c r="B233" s="619">
        <v>300.58999999999997</v>
      </c>
      <c r="C233" s="476">
        <f>+'MSU Moorhead'!C38</f>
        <v>300.58999999999997</v>
      </c>
      <c r="D233" s="406">
        <f t="shared" si="65"/>
        <v>0</v>
      </c>
      <c r="E233" s="407">
        <f t="shared" si="66"/>
        <v>0</v>
      </c>
      <c r="F233" s="408">
        <f>+'1B-Banded'!$D$10</f>
        <v>294.58999999999997</v>
      </c>
      <c r="G233" s="816">
        <f t="shared" si="67"/>
        <v>6</v>
      </c>
    </row>
    <row r="234" spans="1:7" x14ac:dyDescent="0.25">
      <c r="A234" s="570" t="s">
        <v>259</v>
      </c>
      <c r="B234" s="619">
        <v>298.58999999999997</v>
      </c>
      <c r="C234" s="476">
        <f>+'MSU Moorhead'!C39</f>
        <v>300.58999999999997</v>
      </c>
      <c r="D234" s="406">
        <f t="shared" si="65"/>
        <v>6.6981479620884833E-3</v>
      </c>
      <c r="E234" s="407">
        <f t="shared" si="66"/>
        <v>2</v>
      </c>
      <c r="F234" s="408">
        <f>+'1B-Banded'!$D$10</f>
        <v>294.58999999999997</v>
      </c>
      <c r="G234" s="815">
        <f t="shared" si="67"/>
        <v>6</v>
      </c>
    </row>
    <row r="235" spans="1:7" x14ac:dyDescent="0.25">
      <c r="A235" s="570" t="s">
        <v>260</v>
      </c>
      <c r="B235" s="619">
        <v>302.58999999999997</v>
      </c>
      <c r="C235" s="476">
        <f>+'MSU Moorhead'!C40</f>
        <v>304.58999999999997</v>
      </c>
      <c r="D235" s="406">
        <f t="shared" si="65"/>
        <v>6.6096037542549332E-3</v>
      </c>
      <c r="E235" s="407">
        <f t="shared" si="66"/>
        <v>2</v>
      </c>
      <c r="F235" s="408">
        <f>+'1B-Banded'!$D$10</f>
        <v>294.58999999999997</v>
      </c>
      <c r="G235" s="815">
        <f t="shared" si="67"/>
        <v>10</v>
      </c>
    </row>
    <row r="236" spans="1:7" x14ac:dyDescent="0.25">
      <c r="A236" s="570" t="s">
        <v>261</v>
      </c>
      <c r="B236" s="622">
        <v>310.11999999999995</v>
      </c>
      <c r="C236" s="476">
        <f>+'MSU Moorhead'!C41</f>
        <v>310.11999999999995</v>
      </c>
      <c r="D236" s="354">
        <f t="shared" si="65"/>
        <v>0</v>
      </c>
      <c r="E236" s="407">
        <f t="shared" si="66"/>
        <v>0</v>
      </c>
      <c r="F236" s="408">
        <f>+'1B-Banded'!$D$10</f>
        <v>294.58999999999997</v>
      </c>
      <c r="G236" s="817">
        <f t="shared" si="67"/>
        <v>15.529999999999973</v>
      </c>
    </row>
    <row r="237" spans="1:7" x14ac:dyDescent="0.25">
      <c r="A237" s="570" t="s">
        <v>262</v>
      </c>
      <c r="B237" s="619">
        <v>322.58999999999997</v>
      </c>
      <c r="C237" s="476">
        <f>+'MSU Moorhead'!C42</f>
        <v>322.58999999999997</v>
      </c>
      <c r="D237" s="406">
        <f t="shared" si="65"/>
        <v>0</v>
      </c>
      <c r="E237" s="407">
        <f t="shared" si="66"/>
        <v>0</v>
      </c>
      <c r="F237" s="408">
        <f>+'1B-Banded'!$D$10</f>
        <v>294.58999999999997</v>
      </c>
      <c r="G237" s="818">
        <f t="shared" si="67"/>
        <v>28</v>
      </c>
    </row>
    <row r="238" spans="1:7" x14ac:dyDescent="0.25">
      <c r="A238" s="570" t="s">
        <v>263</v>
      </c>
      <c r="B238" s="619">
        <v>324.58999999999997</v>
      </c>
      <c r="C238" s="476">
        <f>+'MSU Moorhead'!C43</f>
        <v>324.58999999999997</v>
      </c>
      <c r="D238" s="406">
        <f t="shared" si="65"/>
        <v>0</v>
      </c>
      <c r="E238" s="374">
        <f t="shared" si="66"/>
        <v>0</v>
      </c>
      <c r="F238" s="606">
        <f>+'1B-Banded'!$D$10</f>
        <v>294.58999999999997</v>
      </c>
      <c r="G238" s="628">
        <f t="shared" si="67"/>
        <v>30</v>
      </c>
    </row>
    <row r="239" spans="1:7" x14ac:dyDescent="0.25">
      <c r="A239" s="570" t="s">
        <v>264</v>
      </c>
      <c r="B239" s="619">
        <v>319.58999999999997</v>
      </c>
      <c r="C239" s="476">
        <f>+'MSU Moorhead'!C44</f>
        <v>319.58999999999997</v>
      </c>
      <c r="D239" s="354">
        <f t="shared" si="65"/>
        <v>0</v>
      </c>
      <c r="E239" s="374">
        <f t="shared" si="66"/>
        <v>0</v>
      </c>
      <c r="F239" s="408">
        <f>+'1B-Banded'!$D$10</f>
        <v>294.58999999999997</v>
      </c>
      <c r="G239" s="817">
        <f t="shared" si="67"/>
        <v>25</v>
      </c>
    </row>
    <row r="240" spans="1:7" x14ac:dyDescent="0.25">
      <c r="A240" s="570" t="s">
        <v>265</v>
      </c>
      <c r="B240" s="619">
        <v>300.58999999999997</v>
      </c>
      <c r="C240" s="476">
        <f>+'MSU Moorhead'!C45</f>
        <v>300.58999999999997</v>
      </c>
      <c r="D240" s="354">
        <f t="shared" si="65"/>
        <v>0</v>
      </c>
      <c r="E240" s="374">
        <f t="shared" si="66"/>
        <v>0</v>
      </c>
      <c r="F240" s="408">
        <f>+'1B-Banded'!$D$10</f>
        <v>294.58999999999997</v>
      </c>
      <c r="G240" s="818">
        <f t="shared" si="67"/>
        <v>6</v>
      </c>
    </row>
    <row r="241" spans="1:7" ht="15" customHeight="1" x14ac:dyDescent="0.25">
      <c r="A241" s="570" t="s">
        <v>266</v>
      </c>
      <c r="B241" s="619">
        <v>299.58999999999997</v>
      </c>
      <c r="C241" s="476">
        <f>+'MSU Moorhead'!C46</f>
        <v>299.58999999999997</v>
      </c>
      <c r="D241" s="406">
        <f t="shared" si="65"/>
        <v>0</v>
      </c>
      <c r="E241" s="374">
        <f t="shared" si="66"/>
        <v>0</v>
      </c>
      <c r="F241" s="408">
        <f>+'1B-Banded'!$D$10</f>
        <v>294.58999999999997</v>
      </c>
      <c r="G241" s="816">
        <f t="shared" si="67"/>
        <v>5</v>
      </c>
    </row>
    <row r="242" spans="1:7" ht="15" customHeight="1" x14ac:dyDescent="0.25">
      <c r="A242" s="570" t="s">
        <v>267</v>
      </c>
      <c r="B242" s="619">
        <v>359.59</v>
      </c>
      <c r="C242" s="476">
        <f>+'MSU Moorhead'!C47</f>
        <v>359.59</v>
      </c>
      <c r="D242" s="406">
        <f t="shared" si="65"/>
        <v>0</v>
      </c>
      <c r="E242" s="374">
        <f t="shared" si="66"/>
        <v>0</v>
      </c>
      <c r="F242" s="408">
        <f>+'1B-Banded'!$D$10</f>
        <v>294.58999999999997</v>
      </c>
      <c r="G242" s="816">
        <f t="shared" si="67"/>
        <v>65</v>
      </c>
    </row>
    <row r="243" spans="1:7" x14ac:dyDescent="0.25">
      <c r="A243" s="570" t="s">
        <v>268</v>
      </c>
      <c r="B243" s="619">
        <v>300.58999999999997</v>
      </c>
      <c r="C243" s="476">
        <f>+'MSU Moorhead'!C48</f>
        <v>300.58999999999997</v>
      </c>
      <c r="D243" s="406">
        <f t="shared" si="65"/>
        <v>0</v>
      </c>
      <c r="E243" s="374">
        <f t="shared" si="66"/>
        <v>0</v>
      </c>
      <c r="F243" s="408">
        <f>+'1B-Banded'!$D$10</f>
        <v>294.58999999999997</v>
      </c>
      <c r="G243" s="817">
        <f t="shared" si="67"/>
        <v>6</v>
      </c>
    </row>
    <row r="244" spans="1:7" x14ac:dyDescent="0.25">
      <c r="A244" s="570" t="s">
        <v>269</v>
      </c>
      <c r="B244" s="619">
        <v>299.58999999999997</v>
      </c>
      <c r="C244" s="476">
        <f>+'MSU Moorhead'!C49</f>
        <v>299.58999999999997</v>
      </c>
      <c r="D244" s="406">
        <f t="shared" si="65"/>
        <v>0</v>
      </c>
      <c r="E244" s="374">
        <f t="shared" si="66"/>
        <v>0</v>
      </c>
      <c r="F244" s="408">
        <f>+'1B-Banded'!$D$10</f>
        <v>294.58999999999997</v>
      </c>
      <c r="G244" s="817">
        <f t="shared" si="67"/>
        <v>5</v>
      </c>
    </row>
    <row r="245" spans="1:7" x14ac:dyDescent="0.25">
      <c r="A245" s="570" t="s">
        <v>270</v>
      </c>
      <c r="B245" s="619">
        <v>324.58999999999997</v>
      </c>
      <c r="C245" s="476">
        <f>+'MSU Moorhead'!C50</f>
        <v>324.58999999999997</v>
      </c>
      <c r="D245" s="406">
        <f t="shared" si="65"/>
        <v>0</v>
      </c>
      <c r="E245" s="374">
        <f t="shared" si="66"/>
        <v>0</v>
      </c>
      <c r="F245" s="408">
        <f>+'1B-Banded'!$D$10</f>
        <v>294.58999999999997</v>
      </c>
      <c r="G245" s="817">
        <f t="shared" si="67"/>
        <v>30</v>
      </c>
    </row>
    <row r="246" spans="1:7" x14ac:dyDescent="0.25">
      <c r="A246" s="570" t="s">
        <v>271</v>
      </c>
      <c r="B246" s="619">
        <v>299.58999999999997</v>
      </c>
      <c r="C246" s="476">
        <f>+'MSU Moorhead'!C51</f>
        <v>299.58999999999997</v>
      </c>
      <c r="D246" s="406">
        <f t="shared" si="65"/>
        <v>0</v>
      </c>
      <c r="E246" s="374">
        <f t="shared" si="66"/>
        <v>0</v>
      </c>
      <c r="F246" s="408">
        <f>+'1B-Banded'!$D$10</f>
        <v>294.58999999999997</v>
      </c>
      <c r="G246" s="817">
        <f t="shared" si="67"/>
        <v>5</v>
      </c>
    </row>
    <row r="247" spans="1:7" x14ac:dyDescent="0.25">
      <c r="A247" s="570" t="s">
        <v>272</v>
      </c>
      <c r="B247" s="546">
        <v>309.58999999999997</v>
      </c>
      <c r="C247" s="476">
        <f>+'MSU Moorhead'!C52</f>
        <v>309.58999999999997</v>
      </c>
      <c r="D247" s="409">
        <f t="shared" si="65"/>
        <v>0</v>
      </c>
      <c r="E247" s="374">
        <f t="shared" si="66"/>
        <v>0</v>
      </c>
      <c r="F247" s="408">
        <f>+'1B-Banded'!$D$10</f>
        <v>294.58999999999997</v>
      </c>
      <c r="G247" s="817">
        <f t="shared" si="67"/>
        <v>15</v>
      </c>
    </row>
    <row r="248" spans="1:7" x14ac:dyDescent="0.25">
      <c r="A248" s="570" t="s">
        <v>273</v>
      </c>
      <c r="B248" s="619">
        <v>308.04999999999995</v>
      </c>
      <c r="C248" s="476">
        <f>+'MSU Moorhead'!C53</f>
        <v>308.04999999999995</v>
      </c>
      <c r="D248" s="406">
        <f t="shared" si="65"/>
        <v>0</v>
      </c>
      <c r="E248" s="374">
        <f t="shared" si="66"/>
        <v>0</v>
      </c>
      <c r="F248" s="408">
        <f>+'1B-Banded'!$D$10</f>
        <v>294.58999999999997</v>
      </c>
      <c r="G248" s="817">
        <f t="shared" si="67"/>
        <v>13.45999999999998</v>
      </c>
    </row>
    <row r="249" spans="1:7" x14ac:dyDescent="0.25">
      <c r="A249" s="570" t="s">
        <v>274</v>
      </c>
      <c r="B249" s="619">
        <v>299.77</v>
      </c>
      <c r="C249" s="476">
        <f>+'MSU Moorhead'!C54</f>
        <v>299.77</v>
      </c>
      <c r="D249" s="406">
        <f t="shared" si="65"/>
        <v>0</v>
      </c>
      <c r="E249" s="374">
        <f t="shared" si="66"/>
        <v>0</v>
      </c>
      <c r="F249" s="408">
        <f>+'1B-Banded'!$D$10</f>
        <v>294.58999999999997</v>
      </c>
      <c r="G249" s="817">
        <f t="shared" si="67"/>
        <v>5.1800000000000068</v>
      </c>
    </row>
    <row r="250" spans="1:7" x14ac:dyDescent="0.25">
      <c r="A250" s="570" t="s">
        <v>275</v>
      </c>
      <c r="B250" s="619">
        <v>300.58999999999997</v>
      </c>
      <c r="C250" s="476">
        <f>+'MSU Moorhead'!C55</f>
        <v>300.58999999999997</v>
      </c>
      <c r="D250" s="409">
        <f t="shared" si="65"/>
        <v>0</v>
      </c>
      <c r="E250" s="374">
        <f t="shared" si="66"/>
        <v>0</v>
      </c>
      <c r="F250" s="408">
        <f>+'1B-Banded'!$D$10</f>
        <v>294.58999999999997</v>
      </c>
      <c r="G250" s="817">
        <f t="shared" si="67"/>
        <v>6</v>
      </c>
    </row>
    <row r="251" spans="1:7" x14ac:dyDescent="0.25">
      <c r="A251" s="570" t="s">
        <v>276</v>
      </c>
      <c r="B251" s="546">
        <v>334.59</v>
      </c>
      <c r="C251" s="476">
        <f>+'MSU Moorhead'!C56</f>
        <v>334.59</v>
      </c>
      <c r="D251" s="409">
        <f t="shared" si="65"/>
        <v>0</v>
      </c>
      <c r="E251" s="374">
        <f t="shared" si="66"/>
        <v>0</v>
      </c>
      <c r="F251" s="408">
        <f>+'1B-Banded'!$D$10</f>
        <v>294.58999999999997</v>
      </c>
      <c r="G251" s="818">
        <f t="shared" si="67"/>
        <v>40</v>
      </c>
    </row>
    <row r="252" spans="1:7" x14ac:dyDescent="0.25">
      <c r="A252" s="540" t="s">
        <v>277</v>
      </c>
      <c r="B252" s="546">
        <v>309.58999999999997</v>
      </c>
      <c r="C252" s="476">
        <f>+'MSU Moorhead'!C57</f>
        <v>309.58999999999997</v>
      </c>
      <c r="D252" s="409">
        <f t="shared" si="65"/>
        <v>0</v>
      </c>
      <c r="E252" s="374">
        <f t="shared" si="66"/>
        <v>0</v>
      </c>
      <c r="F252" s="408">
        <f>+'1B-Banded'!$D$10</f>
        <v>294.58999999999997</v>
      </c>
      <c r="G252" s="817">
        <f t="shared" si="67"/>
        <v>15</v>
      </c>
    </row>
    <row r="253" spans="1:7" x14ac:dyDescent="0.25">
      <c r="A253" s="540" t="s">
        <v>278</v>
      </c>
      <c r="B253" s="546">
        <v>314.58999999999997</v>
      </c>
      <c r="C253" s="486">
        <f>+'MSU Moorhead'!C58</f>
        <v>314.58999999999997</v>
      </c>
      <c r="D253" s="487">
        <f t="shared" si="65"/>
        <v>0</v>
      </c>
      <c r="E253" s="403">
        <f t="shared" si="66"/>
        <v>0</v>
      </c>
      <c r="F253" s="488">
        <f>+'1B-Banded'!$D$10</f>
        <v>294.58999999999997</v>
      </c>
      <c r="G253" s="490">
        <f t="shared" si="67"/>
        <v>20</v>
      </c>
    </row>
    <row r="254" spans="1:7" x14ac:dyDescent="0.25">
      <c r="A254" s="167" t="s">
        <v>24</v>
      </c>
      <c r="B254" s="477"/>
      <c r="C254" s="390"/>
      <c r="D254" s="478"/>
      <c r="E254" s="479"/>
      <c r="F254" s="480"/>
      <c r="G254" s="481"/>
    </row>
    <row r="255" spans="1:7" x14ac:dyDescent="0.25">
      <c r="A255" s="489" t="s">
        <v>94</v>
      </c>
      <c r="B255" s="369">
        <v>197.42</v>
      </c>
      <c r="C255" s="393">
        <f>+'Mn West'!C22</f>
        <v>197.42</v>
      </c>
      <c r="D255" s="67">
        <f t="shared" ref="D255:D262" si="68">+E255/B255</f>
        <v>0</v>
      </c>
      <c r="E255" s="374">
        <f t="shared" ref="E255:E262" si="69">+C255-B255</f>
        <v>0</v>
      </c>
      <c r="F255" s="201">
        <f>+'1A-Per Credit'!C$21</f>
        <v>194.94</v>
      </c>
      <c r="G255" s="202">
        <f t="shared" ref="G255:G262" si="70">+C255-F255</f>
        <v>2.4799999999999898</v>
      </c>
    </row>
    <row r="256" spans="1:7" x14ac:dyDescent="0.25">
      <c r="A256" s="434" t="s">
        <v>279</v>
      </c>
      <c r="B256" s="435">
        <v>244.44</v>
      </c>
      <c r="C256" s="614">
        <f>+'Mn West'!C23</f>
        <v>244.44</v>
      </c>
      <c r="D256" s="67">
        <f t="shared" si="68"/>
        <v>0</v>
      </c>
      <c r="E256" s="374">
        <f t="shared" si="69"/>
        <v>0</v>
      </c>
      <c r="F256" s="606">
        <f>+'1A-Per Credit'!C$21</f>
        <v>194.94</v>
      </c>
      <c r="G256" s="607">
        <f t="shared" si="70"/>
        <v>49.5</v>
      </c>
    </row>
    <row r="257" spans="1:7" x14ac:dyDescent="0.25">
      <c r="A257" s="434" t="s">
        <v>160</v>
      </c>
      <c r="B257" s="435">
        <v>196.98</v>
      </c>
      <c r="C257" s="614">
        <f>+'Mn West'!C24</f>
        <v>196.98</v>
      </c>
      <c r="D257" s="67">
        <f t="shared" si="68"/>
        <v>0</v>
      </c>
      <c r="E257" s="374">
        <f t="shared" si="69"/>
        <v>0</v>
      </c>
      <c r="F257" s="606">
        <f>+'1A-Per Credit'!C$21</f>
        <v>194.94</v>
      </c>
      <c r="G257" s="607">
        <f t="shared" si="70"/>
        <v>2.039999999999992</v>
      </c>
    </row>
    <row r="258" spans="1:7" x14ac:dyDescent="0.25">
      <c r="A258" s="434" t="s">
        <v>280</v>
      </c>
      <c r="B258" s="435">
        <v>200.03</v>
      </c>
      <c r="C258" s="614">
        <f>+'Mn West'!C25</f>
        <v>200.03</v>
      </c>
      <c r="D258" s="67">
        <f t="shared" ref="D258" si="71">+E258/B258</f>
        <v>0</v>
      </c>
      <c r="E258" s="374">
        <f t="shared" ref="E258" si="72">+C258-B258</f>
        <v>0</v>
      </c>
      <c r="F258" s="606">
        <f>+'1A-Per Credit'!C$21</f>
        <v>194.94</v>
      </c>
      <c r="G258" s="607">
        <f t="shared" ref="G258" si="73">+C258-F258</f>
        <v>5.0900000000000034</v>
      </c>
    </row>
    <row r="259" spans="1:7" x14ac:dyDescent="0.25">
      <c r="A259" s="443" t="s">
        <v>281</v>
      </c>
      <c r="B259" s="435">
        <v>248.25</v>
      </c>
      <c r="C259" s="614">
        <f>+'Mn West'!C26</f>
        <v>248.25</v>
      </c>
      <c r="D259" s="67">
        <f t="shared" si="68"/>
        <v>0</v>
      </c>
      <c r="E259" s="374">
        <f t="shared" si="69"/>
        <v>0</v>
      </c>
      <c r="F259" s="606">
        <f>+'1A-Per Credit'!C$21</f>
        <v>194.94</v>
      </c>
      <c r="G259" s="607">
        <f t="shared" si="70"/>
        <v>53.31</v>
      </c>
    </row>
    <row r="260" spans="1:7" x14ac:dyDescent="0.25">
      <c r="A260" s="434" t="s">
        <v>282</v>
      </c>
      <c r="B260" s="435">
        <v>218.57</v>
      </c>
      <c r="C260" s="614">
        <f>+'Mn West'!C27</f>
        <v>218.57</v>
      </c>
      <c r="D260" s="67">
        <f t="shared" si="68"/>
        <v>0</v>
      </c>
      <c r="E260" s="374">
        <f t="shared" si="69"/>
        <v>0</v>
      </c>
      <c r="F260" s="606">
        <f>+'1A-Per Credit'!C$21</f>
        <v>194.94</v>
      </c>
      <c r="G260" s="607">
        <f t="shared" si="70"/>
        <v>23.629999999999995</v>
      </c>
    </row>
    <row r="261" spans="1:7" x14ac:dyDescent="0.25">
      <c r="A261" s="434" t="s">
        <v>283</v>
      </c>
      <c r="B261" s="411">
        <v>218.89</v>
      </c>
      <c r="C261" s="614">
        <f>+'Mn West'!C28</f>
        <v>218.89</v>
      </c>
      <c r="D261" s="67">
        <f t="shared" si="68"/>
        <v>0</v>
      </c>
      <c r="E261" s="374">
        <f t="shared" si="69"/>
        <v>0</v>
      </c>
      <c r="F261" s="606">
        <f>+'1A-Per Credit'!C$21</f>
        <v>194.94</v>
      </c>
      <c r="G261" s="607">
        <f t="shared" si="70"/>
        <v>23.949999999999989</v>
      </c>
    </row>
    <row r="262" spans="1:7" ht="16.5" thickBot="1" x14ac:dyDescent="0.3">
      <c r="A262" s="444" t="s">
        <v>75</v>
      </c>
      <c r="B262" s="436">
        <v>269.64</v>
      </c>
      <c r="C262" s="442">
        <f>+'Mn West'!C29</f>
        <v>269.64</v>
      </c>
      <c r="D262" s="375">
        <f t="shared" si="68"/>
        <v>0</v>
      </c>
      <c r="E262" s="374">
        <f t="shared" si="69"/>
        <v>0</v>
      </c>
      <c r="F262" s="606">
        <f>+'1A-Per Credit'!C$21</f>
        <v>194.94</v>
      </c>
      <c r="G262" s="607">
        <f t="shared" si="70"/>
        <v>74.699999999999989</v>
      </c>
    </row>
    <row r="263" spans="1:7" ht="16.5" thickBot="1" x14ac:dyDescent="0.3">
      <c r="A263" s="115" t="s">
        <v>25</v>
      </c>
      <c r="B263" s="376"/>
      <c r="C263" s="412"/>
      <c r="D263" s="413"/>
      <c r="E263" s="379"/>
      <c r="F263" s="380"/>
      <c r="G263" s="381"/>
    </row>
    <row r="264" spans="1:7" x14ac:dyDescent="0.25">
      <c r="A264" s="570" t="s">
        <v>284</v>
      </c>
      <c r="B264" s="383">
        <v>211.83</v>
      </c>
      <c r="C264" s="405">
        <f>+Normandale!C22</f>
        <v>211.83</v>
      </c>
      <c r="D264" s="371">
        <f>+E264/B264</f>
        <v>0</v>
      </c>
      <c r="E264" s="394">
        <f>+C264-B264</f>
        <v>0</v>
      </c>
      <c r="F264" s="606">
        <f>+'1A-Per Credit'!C$22</f>
        <v>178.23</v>
      </c>
      <c r="G264" s="607">
        <f>+C264-F264</f>
        <v>33.600000000000023</v>
      </c>
    </row>
    <row r="265" spans="1:7" x14ac:dyDescent="0.25">
      <c r="A265" s="570" t="s">
        <v>285</v>
      </c>
      <c r="B265" s="435">
        <v>189.36</v>
      </c>
      <c r="C265" s="614">
        <f>+Normandale!C23</f>
        <v>189.36</v>
      </c>
      <c r="D265" s="615">
        <f>+E265/B265</f>
        <v>0</v>
      </c>
      <c r="E265" s="394">
        <f>+C265-B265</f>
        <v>0</v>
      </c>
      <c r="F265" s="606">
        <f>+'1A-Per Credit'!C$22</f>
        <v>178.23</v>
      </c>
      <c r="G265" s="607">
        <f>+C265-F265</f>
        <v>11.130000000000024</v>
      </c>
    </row>
    <row r="266" spans="1:7" x14ac:dyDescent="0.25">
      <c r="A266" s="570" t="s">
        <v>286</v>
      </c>
      <c r="B266" s="534">
        <v>211.83</v>
      </c>
      <c r="C266" s="388">
        <f>+Normandale!C24</f>
        <v>211.83</v>
      </c>
      <c r="D266" s="542">
        <f>+E266/B266</f>
        <v>0</v>
      </c>
      <c r="E266" s="394">
        <f>+C266-B266</f>
        <v>0</v>
      </c>
      <c r="F266" s="606">
        <f>+'1A-Per Credit'!C$22</f>
        <v>178.23</v>
      </c>
      <c r="G266" s="607">
        <f>+C266-F266</f>
        <v>33.600000000000023</v>
      </c>
    </row>
    <row r="267" spans="1:7" x14ac:dyDescent="0.25">
      <c r="A267" s="115" t="s">
        <v>26</v>
      </c>
      <c r="B267" s="414"/>
      <c r="C267" s="390"/>
      <c r="D267" s="391"/>
      <c r="E267" s="377"/>
      <c r="F267" s="380"/>
      <c r="G267" s="381"/>
    </row>
    <row r="268" spans="1:7" x14ac:dyDescent="0.25">
      <c r="A268" s="570" t="s">
        <v>160</v>
      </c>
      <c r="B268" s="369">
        <v>198.23</v>
      </c>
      <c r="C268" s="415">
        <f>+'North Hennepin'!C22</f>
        <v>198.23</v>
      </c>
      <c r="D268" s="67">
        <f>+E268/B268</f>
        <v>0</v>
      </c>
      <c r="E268" s="374">
        <f>+C268-B268</f>
        <v>0</v>
      </c>
      <c r="F268" s="606">
        <f>+'1A-Per Credit'!C$23</f>
        <v>187.58</v>
      </c>
      <c r="G268" s="607">
        <f>+C268-F268</f>
        <v>10.649999999999977</v>
      </c>
    </row>
    <row r="269" spans="1:7" x14ac:dyDescent="0.25">
      <c r="A269" s="570" t="s">
        <v>69</v>
      </c>
      <c r="B269" s="435">
        <v>214.04</v>
      </c>
      <c r="C269" s="629">
        <f>+'North Hennepin'!C23</f>
        <v>214.04</v>
      </c>
      <c r="D269" s="67">
        <f>+E269/B269</f>
        <v>0</v>
      </c>
      <c r="E269" s="374">
        <f>+C269-B269</f>
        <v>0</v>
      </c>
      <c r="F269" s="606">
        <f>+'1A-Per Credit'!C$23</f>
        <v>187.58</v>
      </c>
      <c r="G269" s="607">
        <f>+C269-F269</f>
        <v>26.45999999999998</v>
      </c>
    </row>
    <row r="270" spans="1:7" ht="16.5" thickBot="1" x14ac:dyDescent="0.3">
      <c r="A270" s="115" t="s">
        <v>27</v>
      </c>
      <c r="B270" s="376"/>
      <c r="C270" s="377"/>
      <c r="D270" s="378"/>
      <c r="E270" s="379"/>
      <c r="F270" s="380"/>
      <c r="G270" s="381"/>
    </row>
    <row r="271" spans="1:7" x14ac:dyDescent="0.25">
      <c r="A271" s="570" t="s">
        <v>76</v>
      </c>
      <c r="B271" s="383">
        <v>211.45</v>
      </c>
      <c r="C271" s="405">
        <f>+Northland!C22</f>
        <v>211.45</v>
      </c>
      <c r="D271" s="371">
        <f t="shared" ref="D271:D292" si="74">+E271/B271</f>
        <v>0</v>
      </c>
      <c r="E271" s="374">
        <f t="shared" ref="E271:E292" si="75">+C271-B271</f>
        <v>0</v>
      </c>
      <c r="F271" s="606">
        <f>+'1A-Per Credit'!C$24</f>
        <v>187.53</v>
      </c>
      <c r="G271" s="607">
        <f t="shared" ref="G271:G292" si="76">+C271-F271</f>
        <v>23.919999999999987</v>
      </c>
    </row>
    <row r="272" spans="1:7" x14ac:dyDescent="0.25">
      <c r="A272" s="570" t="s">
        <v>287</v>
      </c>
      <c r="B272" s="435">
        <v>226.16</v>
      </c>
      <c r="C272" s="614">
        <f>+Northland!C23</f>
        <v>226.16</v>
      </c>
      <c r="D272" s="67">
        <f t="shared" si="74"/>
        <v>0</v>
      </c>
      <c r="E272" s="374">
        <f t="shared" si="75"/>
        <v>0</v>
      </c>
      <c r="F272" s="606">
        <f>+'1A-Per Credit'!C$24</f>
        <v>187.53</v>
      </c>
      <c r="G272" s="607">
        <f t="shared" si="76"/>
        <v>38.629999999999995</v>
      </c>
    </row>
    <row r="273" spans="1:7" x14ac:dyDescent="0.25">
      <c r="A273" s="570" t="s">
        <v>288</v>
      </c>
      <c r="B273" s="435">
        <v>225.09</v>
      </c>
      <c r="C273" s="614">
        <f>+Northland!C24</f>
        <v>225.09</v>
      </c>
      <c r="D273" s="67">
        <f t="shared" si="74"/>
        <v>0</v>
      </c>
      <c r="E273" s="374">
        <f t="shared" si="75"/>
        <v>0</v>
      </c>
      <c r="F273" s="606">
        <f>+'1A-Per Credit'!C$24</f>
        <v>187.53</v>
      </c>
      <c r="G273" s="607">
        <f t="shared" si="76"/>
        <v>37.56</v>
      </c>
    </row>
    <row r="274" spans="1:7" x14ac:dyDescent="0.25">
      <c r="A274" s="570" t="s">
        <v>289</v>
      </c>
      <c r="B274" s="435">
        <v>226.16</v>
      </c>
      <c r="C274" s="614">
        <f>+Northland!C25</f>
        <v>226.16</v>
      </c>
      <c r="D274" s="67">
        <f t="shared" ref="D274" si="77">+E274/B274</f>
        <v>0</v>
      </c>
      <c r="E274" s="374">
        <f t="shared" ref="E274" si="78">+C274-B274</f>
        <v>0</v>
      </c>
      <c r="F274" s="606">
        <f>+'1A-Per Credit'!C$24</f>
        <v>187.53</v>
      </c>
      <c r="G274" s="607">
        <f>+C274-F274</f>
        <v>38.629999999999995</v>
      </c>
    </row>
    <row r="275" spans="1:7" x14ac:dyDescent="0.25">
      <c r="A275" s="570" t="s">
        <v>290</v>
      </c>
      <c r="B275" s="435">
        <v>226.16</v>
      </c>
      <c r="C275" s="614">
        <f>+Northland!C26</f>
        <v>226.16</v>
      </c>
      <c r="D275" s="67">
        <f t="shared" si="74"/>
        <v>0</v>
      </c>
      <c r="E275" s="374">
        <f t="shared" si="75"/>
        <v>0</v>
      </c>
      <c r="F275" s="606">
        <f>+'1A-Per Credit'!C$24</f>
        <v>187.53</v>
      </c>
      <c r="G275" s="607">
        <f t="shared" si="76"/>
        <v>38.629999999999995</v>
      </c>
    </row>
    <row r="276" spans="1:7" x14ac:dyDescent="0.25">
      <c r="A276" s="570" t="s">
        <v>94</v>
      </c>
      <c r="B276" s="435">
        <v>203.81</v>
      </c>
      <c r="C276" s="614">
        <f>+Northland!C27</f>
        <v>203.81</v>
      </c>
      <c r="D276" s="67">
        <f t="shared" si="74"/>
        <v>0</v>
      </c>
      <c r="E276" s="374">
        <f t="shared" si="75"/>
        <v>0</v>
      </c>
      <c r="F276" s="606">
        <f>+'1A-Per Credit'!C$24</f>
        <v>187.53</v>
      </c>
      <c r="G276" s="607">
        <f t="shared" si="76"/>
        <v>16.28</v>
      </c>
    </row>
    <row r="277" spans="1:7" x14ac:dyDescent="0.25">
      <c r="A277" s="570" t="s">
        <v>291</v>
      </c>
      <c r="B277" s="435">
        <v>226.16</v>
      </c>
      <c r="C277" s="614">
        <f>+Northland!C28</f>
        <v>226.16</v>
      </c>
      <c r="D277" s="67">
        <f t="shared" si="74"/>
        <v>0</v>
      </c>
      <c r="E277" s="374">
        <f t="shared" si="75"/>
        <v>0</v>
      </c>
      <c r="F277" s="606">
        <f>+'1A-Per Credit'!C$24</f>
        <v>187.53</v>
      </c>
      <c r="G277" s="607">
        <f t="shared" si="76"/>
        <v>38.629999999999995</v>
      </c>
    </row>
    <row r="278" spans="1:7" x14ac:dyDescent="0.25">
      <c r="A278" s="570" t="s">
        <v>155</v>
      </c>
      <c r="B278" s="435">
        <v>226.16</v>
      </c>
      <c r="C278" s="614">
        <f>+Northland!C29</f>
        <v>226.16</v>
      </c>
      <c r="D278" s="67">
        <f t="shared" si="74"/>
        <v>0</v>
      </c>
      <c r="E278" s="374">
        <f t="shared" si="75"/>
        <v>0</v>
      </c>
      <c r="F278" s="606">
        <f>+'1A-Per Credit'!C$24</f>
        <v>187.53</v>
      </c>
      <c r="G278" s="607">
        <f t="shared" si="76"/>
        <v>38.629999999999995</v>
      </c>
    </row>
    <row r="279" spans="1:7" x14ac:dyDescent="0.25">
      <c r="A279" s="570" t="s">
        <v>292</v>
      </c>
      <c r="B279" s="435">
        <v>226.16</v>
      </c>
      <c r="C279" s="614">
        <f>+Northland!C30</f>
        <v>226.16</v>
      </c>
      <c r="D279" s="67">
        <f t="shared" si="74"/>
        <v>0</v>
      </c>
      <c r="E279" s="374">
        <f t="shared" si="75"/>
        <v>0</v>
      </c>
      <c r="F279" s="606">
        <f>+'1A-Per Credit'!C$24</f>
        <v>187.53</v>
      </c>
      <c r="G279" s="607">
        <f t="shared" si="76"/>
        <v>38.629999999999995</v>
      </c>
    </row>
    <row r="280" spans="1:7" x14ac:dyDescent="0.25">
      <c r="A280" s="570" t="s">
        <v>293</v>
      </c>
      <c r="B280" s="435">
        <v>226.16</v>
      </c>
      <c r="C280" s="614">
        <f>+Northland!C31</f>
        <v>226.16</v>
      </c>
      <c r="D280" s="67">
        <f t="shared" si="74"/>
        <v>0</v>
      </c>
      <c r="E280" s="374">
        <f t="shared" si="75"/>
        <v>0</v>
      </c>
      <c r="F280" s="606">
        <f>+'1A-Per Credit'!C$24</f>
        <v>187.53</v>
      </c>
      <c r="G280" s="607">
        <f t="shared" si="76"/>
        <v>38.629999999999995</v>
      </c>
    </row>
    <row r="281" spans="1:7" x14ac:dyDescent="0.25">
      <c r="A281" s="570" t="s">
        <v>294</v>
      </c>
      <c r="B281" s="435">
        <v>226.16</v>
      </c>
      <c r="C281" s="614">
        <f>+Northland!C32</f>
        <v>226.16</v>
      </c>
      <c r="D281" s="67">
        <f t="shared" si="74"/>
        <v>0</v>
      </c>
      <c r="E281" s="374">
        <f t="shared" si="75"/>
        <v>0</v>
      </c>
      <c r="F281" s="606">
        <f>+'1A-Per Credit'!C$24</f>
        <v>187.53</v>
      </c>
      <c r="G281" s="607">
        <f t="shared" si="76"/>
        <v>38.629999999999995</v>
      </c>
    </row>
    <row r="282" spans="1:7" x14ac:dyDescent="0.25">
      <c r="A282" s="570" t="s">
        <v>295</v>
      </c>
      <c r="B282" s="435">
        <v>226.16</v>
      </c>
      <c r="C282" s="614">
        <f>+Northland!C33</f>
        <v>226.16</v>
      </c>
      <c r="D282" s="67">
        <f t="shared" si="74"/>
        <v>0</v>
      </c>
      <c r="E282" s="374">
        <f t="shared" si="75"/>
        <v>0</v>
      </c>
      <c r="F282" s="606">
        <f>+'1A-Per Credit'!C$24</f>
        <v>187.53</v>
      </c>
      <c r="G282" s="607">
        <f t="shared" si="76"/>
        <v>38.629999999999995</v>
      </c>
    </row>
    <row r="283" spans="1:7" x14ac:dyDescent="0.25">
      <c r="A283" s="570" t="s">
        <v>296</v>
      </c>
      <c r="B283" s="435">
        <v>226.16</v>
      </c>
      <c r="C283" s="614">
        <f>+Northland!C34</f>
        <v>226.16</v>
      </c>
      <c r="D283" s="67">
        <f t="shared" si="74"/>
        <v>0</v>
      </c>
      <c r="E283" s="374">
        <f t="shared" si="75"/>
        <v>0</v>
      </c>
      <c r="F283" s="606">
        <f>+'1A-Per Credit'!C$24</f>
        <v>187.53</v>
      </c>
      <c r="G283" s="607">
        <f t="shared" si="76"/>
        <v>38.629999999999995</v>
      </c>
    </row>
    <row r="284" spans="1:7" x14ac:dyDescent="0.25">
      <c r="A284" s="570" t="s">
        <v>297</v>
      </c>
      <c r="B284" s="435">
        <v>226.16</v>
      </c>
      <c r="C284" s="614">
        <f>+Northland!C35</f>
        <v>226.16</v>
      </c>
      <c r="D284" s="67">
        <f t="shared" si="74"/>
        <v>0</v>
      </c>
      <c r="E284" s="374">
        <f t="shared" si="75"/>
        <v>0</v>
      </c>
      <c r="F284" s="606">
        <f>+'1A-Per Credit'!C$24</f>
        <v>187.53</v>
      </c>
      <c r="G284" s="607">
        <f t="shared" si="76"/>
        <v>38.629999999999995</v>
      </c>
    </row>
    <row r="285" spans="1:7" x14ac:dyDescent="0.25">
      <c r="A285" s="570" t="s">
        <v>298</v>
      </c>
      <c r="B285" s="435">
        <v>226.16</v>
      </c>
      <c r="C285" s="614">
        <f>+Northland!C36</f>
        <v>226.16</v>
      </c>
      <c r="D285" s="67">
        <f t="shared" si="74"/>
        <v>0</v>
      </c>
      <c r="E285" s="374">
        <f t="shared" si="75"/>
        <v>0</v>
      </c>
      <c r="F285" s="606">
        <f>+'1A-Per Credit'!C$24</f>
        <v>187.53</v>
      </c>
      <c r="G285" s="607">
        <f t="shared" si="76"/>
        <v>38.629999999999995</v>
      </c>
    </row>
    <row r="286" spans="1:7" x14ac:dyDescent="0.25">
      <c r="A286" s="570" t="s">
        <v>299</v>
      </c>
      <c r="B286" s="435">
        <v>226.16</v>
      </c>
      <c r="C286" s="614">
        <f>+Northland!C37</f>
        <v>226.16</v>
      </c>
      <c r="D286" s="67">
        <f t="shared" si="74"/>
        <v>0</v>
      </c>
      <c r="E286" s="374">
        <f t="shared" si="75"/>
        <v>0</v>
      </c>
      <c r="F286" s="606">
        <f>+'1A-Per Credit'!C$24</f>
        <v>187.53</v>
      </c>
      <c r="G286" s="607">
        <f t="shared" si="76"/>
        <v>38.629999999999995</v>
      </c>
    </row>
    <row r="287" spans="1:7" x14ac:dyDescent="0.25">
      <c r="A287" s="570" t="s">
        <v>103</v>
      </c>
      <c r="B287" s="435">
        <v>226.16</v>
      </c>
      <c r="C287" s="614">
        <f>+Northland!C38</f>
        <v>226.16</v>
      </c>
      <c r="D287" s="67">
        <f t="shared" si="74"/>
        <v>0</v>
      </c>
      <c r="E287" s="374">
        <f t="shared" si="75"/>
        <v>0</v>
      </c>
      <c r="F287" s="606">
        <f>+'1A-Per Credit'!C$24</f>
        <v>187.53</v>
      </c>
      <c r="G287" s="607">
        <f t="shared" si="76"/>
        <v>38.629999999999995</v>
      </c>
    </row>
    <row r="288" spans="1:7" x14ac:dyDescent="0.25">
      <c r="A288" s="570" t="s">
        <v>300</v>
      </c>
      <c r="B288" s="435">
        <v>226.16</v>
      </c>
      <c r="C288" s="614">
        <f>+Northland!C39</f>
        <v>226.16</v>
      </c>
      <c r="D288" s="67">
        <f t="shared" si="74"/>
        <v>0</v>
      </c>
      <c r="E288" s="374">
        <f t="shared" si="75"/>
        <v>0</v>
      </c>
      <c r="F288" s="606">
        <f>+'1A-Per Credit'!C$24</f>
        <v>187.53</v>
      </c>
      <c r="G288" s="607">
        <f t="shared" si="76"/>
        <v>38.629999999999995</v>
      </c>
    </row>
    <row r="289" spans="1:7" x14ac:dyDescent="0.25">
      <c r="A289" s="570" t="s">
        <v>301</v>
      </c>
      <c r="B289" s="435">
        <v>226.16</v>
      </c>
      <c r="C289" s="614">
        <f>+Northland!C40</f>
        <v>226.16</v>
      </c>
      <c r="D289" s="67">
        <f t="shared" si="74"/>
        <v>0</v>
      </c>
      <c r="E289" s="374">
        <f t="shared" si="75"/>
        <v>0</v>
      </c>
      <c r="F289" s="606">
        <f>+'1A-Per Credit'!C$24</f>
        <v>187.53</v>
      </c>
      <c r="G289" s="607">
        <f t="shared" si="76"/>
        <v>38.629999999999995</v>
      </c>
    </row>
    <row r="290" spans="1:7" x14ac:dyDescent="0.25">
      <c r="A290" s="570" t="s">
        <v>302</v>
      </c>
      <c r="B290" s="435">
        <v>226.16</v>
      </c>
      <c r="C290" s="614">
        <f>+Northland!C41</f>
        <v>226.16</v>
      </c>
      <c r="D290" s="67">
        <f t="shared" si="74"/>
        <v>0</v>
      </c>
      <c r="E290" s="374">
        <f t="shared" si="75"/>
        <v>0</v>
      </c>
      <c r="F290" s="606">
        <f>+'1A-Per Credit'!C$24</f>
        <v>187.53</v>
      </c>
      <c r="G290" s="607">
        <f t="shared" si="76"/>
        <v>38.629999999999995</v>
      </c>
    </row>
    <row r="291" spans="1:7" x14ac:dyDescent="0.25">
      <c r="A291" s="570" t="s">
        <v>303</v>
      </c>
      <c r="B291" s="435">
        <v>226.16</v>
      </c>
      <c r="C291" s="614">
        <f>+Northland!C42</f>
        <v>226.16</v>
      </c>
      <c r="D291" s="67">
        <f t="shared" si="74"/>
        <v>0</v>
      </c>
      <c r="E291" s="374">
        <f t="shared" si="75"/>
        <v>0</v>
      </c>
      <c r="F291" s="606">
        <f>+'1A-Per Credit'!C$24</f>
        <v>187.53</v>
      </c>
      <c r="G291" s="607">
        <f t="shared" si="76"/>
        <v>38.629999999999995</v>
      </c>
    </row>
    <row r="292" spans="1:7" ht="16.5" thickBot="1" x14ac:dyDescent="0.3">
      <c r="A292" s="570" t="s">
        <v>304</v>
      </c>
      <c r="B292" s="436">
        <v>340.94</v>
      </c>
      <c r="C292" s="442">
        <f>+Northland!C43</f>
        <v>340.94</v>
      </c>
      <c r="D292" s="375">
        <f t="shared" si="74"/>
        <v>0</v>
      </c>
      <c r="E292" s="374">
        <f t="shared" si="75"/>
        <v>0</v>
      </c>
      <c r="F292" s="606">
        <f>+'1A-Per Credit'!C$24</f>
        <v>187.53</v>
      </c>
      <c r="G292" s="607">
        <f t="shared" si="76"/>
        <v>153.41</v>
      </c>
    </row>
    <row r="293" spans="1:7" ht="16.5" thickBot="1" x14ac:dyDescent="0.3">
      <c r="A293" s="115" t="s">
        <v>28</v>
      </c>
      <c r="B293" s="376"/>
      <c r="C293" s="377"/>
      <c r="D293" s="378"/>
      <c r="E293" s="379"/>
      <c r="F293" s="380"/>
      <c r="G293" s="381"/>
    </row>
    <row r="294" spans="1:7" x14ac:dyDescent="0.25">
      <c r="A294" s="58" t="s">
        <v>76</v>
      </c>
      <c r="B294" s="383">
        <v>211.45</v>
      </c>
      <c r="C294" s="384">
        <f>+'BSU - NWT'!C22</f>
        <v>211.45</v>
      </c>
      <c r="D294" s="371">
        <f t="shared" ref="D294:D301" si="79">+E294/B294</f>
        <v>0</v>
      </c>
      <c r="E294" s="372">
        <f t="shared" ref="E294:E301" si="80">+C294-B294</f>
        <v>0</v>
      </c>
      <c r="F294" s="336">
        <f>+'1A-Per Credit'!C$25</f>
        <v>196.55</v>
      </c>
      <c r="G294" s="373">
        <f t="shared" ref="G294:G301" si="81">+C294-F294</f>
        <v>14.899999999999977</v>
      </c>
    </row>
    <row r="295" spans="1:7" x14ac:dyDescent="0.25">
      <c r="A295" s="570" t="s">
        <v>305</v>
      </c>
      <c r="B295" s="435">
        <v>208.95</v>
      </c>
      <c r="C295" s="608">
        <f>+'BSU - NWT'!C23</f>
        <v>208.95</v>
      </c>
      <c r="D295" s="67">
        <f t="shared" si="79"/>
        <v>0</v>
      </c>
      <c r="E295" s="374">
        <f t="shared" si="80"/>
        <v>0</v>
      </c>
      <c r="F295" s="606">
        <f>+'1A-Per Credit'!C$25</f>
        <v>196.55</v>
      </c>
      <c r="G295" s="607">
        <f t="shared" si="81"/>
        <v>12.399999999999977</v>
      </c>
    </row>
    <row r="296" spans="1:7" x14ac:dyDescent="0.25">
      <c r="A296" s="570" t="s">
        <v>306</v>
      </c>
      <c r="B296" s="435">
        <v>208.95</v>
      </c>
      <c r="C296" s="608">
        <f>+'BSU - NWT'!C24</f>
        <v>208.95</v>
      </c>
      <c r="D296" s="67">
        <f t="shared" si="79"/>
        <v>0</v>
      </c>
      <c r="E296" s="374">
        <f t="shared" si="80"/>
        <v>0</v>
      </c>
      <c r="F296" s="606">
        <f>+'1A-Per Credit'!C$25</f>
        <v>196.55</v>
      </c>
      <c r="G296" s="607">
        <f t="shared" si="81"/>
        <v>12.399999999999977</v>
      </c>
    </row>
    <row r="297" spans="1:7" x14ac:dyDescent="0.25">
      <c r="A297" s="570" t="s">
        <v>92</v>
      </c>
      <c r="B297" s="435">
        <v>208.95</v>
      </c>
      <c r="C297" s="608">
        <f>+'BSU - NWT'!C25</f>
        <v>208.95</v>
      </c>
      <c r="D297" s="67">
        <f t="shared" si="79"/>
        <v>0</v>
      </c>
      <c r="E297" s="374">
        <f t="shared" si="80"/>
        <v>0</v>
      </c>
      <c r="F297" s="606">
        <f>+'1A-Per Credit'!C$25</f>
        <v>196.55</v>
      </c>
      <c r="G297" s="607">
        <f t="shared" si="81"/>
        <v>12.399999999999977</v>
      </c>
    </row>
    <row r="298" spans="1:7" s="1" customFormat="1" x14ac:dyDescent="0.25">
      <c r="A298" s="819" t="s">
        <v>307</v>
      </c>
      <c r="B298" s="445">
        <v>213.3</v>
      </c>
      <c r="C298" s="608">
        <f>+'BSU - NWT'!C26</f>
        <v>213.3</v>
      </c>
      <c r="D298" s="67">
        <f t="shared" ref="D298:D299" si="82">+E298/B298</f>
        <v>0</v>
      </c>
      <c r="E298" s="374">
        <f t="shared" ref="E298:E299" si="83">+C298-B298</f>
        <v>0</v>
      </c>
      <c r="F298" s="606">
        <f>+'1A-Per Credit'!C$25</f>
        <v>196.55</v>
      </c>
      <c r="G298" s="607">
        <f t="shared" ref="G298:G299" si="84">+C298-F298</f>
        <v>16.75</v>
      </c>
    </row>
    <row r="299" spans="1:7" s="1" customFormat="1" x14ac:dyDescent="0.25">
      <c r="A299" s="819" t="s">
        <v>308</v>
      </c>
      <c r="B299" s="445">
        <v>204.55</v>
      </c>
      <c r="C299" s="608">
        <f>+'BSU - NWT'!C27</f>
        <v>204.55</v>
      </c>
      <c r="D299" s="67">
        <f t="shared" si="82"/>
        <v>0</v>
      </c>
      <c r="E299" s="374">
        <f t="shared" si="83"/>
        <v>0</v>
      </c>
      <c r="F299" s="606">
        <f>+'1A-Per Credit'!C$25</f>
        <v>196.55</v>
      </c>
      <c r="G299" s="607">
        <f t="shared" si="84"/>
        <v>8</v>
      </c>
    </row>
    <row r="300" spans="1:7" x14ac:dyDescent="0.25">
      <c r="A300" s="570" t="s">
        <v>69</v>
      </c>
      <c r="B300" s="435">
        <v>208.95</v>
      </c>
      <c r="C300" s="608">
        <f>+'BSU - NWT'!C28</f>
        <v>208.95</v>
      </c>
      <c r="D300" s="67">
        <f t="shared" si="79"/>
        <v>0</v>
      </c>
      <c r="E300" s="374">
        <f t="shared" si="80"/>
        <v>0</v>
      </c>
      <c r="F300" s="606">
        <f>+'1A-Per Credit'!C$25</f>
        <v>196.55</v>
      </c>
      <c r="G300" s="607">
        <f t="shared" si="81"/>
        <v>12.399999999999977</v>
      </c>
    </row>
    <row r="301" spans="1:7" x14ac:dyDescent="0.25">
      <c r="A301" s="617" t="s">
        <v>75</v>
      </c>
      <c r="B301" s="436">
        <v>208.95</v>
      </c>
      <c r="C301" s="437">
        <f>+'BSU - NWT'!C29</f>
        <v>208.95</v>
      </c>
      <c r="D301" s="375">
        <f t="shared" si="79"/>
        <v>0</v>
      </c>
      <c r="E301" s="385">
        <f t="shared" si="80"/>
        <v>0</v>
      </c>
      <c r="F301" s="612">
        <f>+'1A-Per Credit'!C$25</f>
        <v>196.55</v>
      </c>
      <c r="G301" s="613">
        <f t="shared" si="81"/>
        <v>12.399999999999977</v>
      </c>
    </row>
    <row r="302" spans="1:7" x14ac:dyDescent="0.25">
      <c r="A302" s="115" t="s">
        <v>309</v>
      </c>
      <c r="B302" s="475"/>
      <c r="C302" s="377"/>
      <c r="D302" s="378"/>
      <c r="E302" s="379"/>
      <c r="F302" s="380"/>
      <c r="G302" s="381"/>
    </row>
    <row r="303" spans="1:7" ht="21" customHeight="1" x14ac:dyDescent="0.25">
      <c r="A303" s="58" t="s">
        <v>310</v>
      </c>
      <c r="B303" s="392">
        <v>211.45</v>
      </c>
      <c r="C303" s="608">
        <f>+'Pine TCC'!C22</f>
        <v>211.45</v>
      </c>
      <c r="D303" s="371">
        <f t="shared" ref="D303:D315" si="85">+E303/B303</f>
        <v>0</v>
      </c>
      <c r="E303" s="374">
        <f t="shared" ref="E303:E315" si="86">+C303-B303</f>
        <v>0</v>
      </c>
      <c r="F303" s="606">
        <f>+'1A-Per Credit'!C$26</f>
        <v>174.09</v>
      </c>
      <c r="G303" s="607">
        <f t="shared" ref="G303:G315" si="87">+C303-F303</f>
        <v>37.359999999999985</v>
      </c>
    </row>
    <row r="304" spans="1:7" x14ac:dyDescent="0.25">
      <c r="A304" s="570" t="s">
        <v>311</v>
      </c>
      <c r="B304" s="438">
        <v>209.09</v>
      </c>
      <c r="C304" s="608">
        <f>+'Pine TCC'!C23</f>
        <v>209.09</v>
      </c>
      <c r="D304" s="67">
        <f t="shared" si="85"/>
        <v>0</v>
      </c>
      <c r="E304" s="374">
        <f t="shared" si="86"/>
        <v>0</v>
      </c>
      <c r="F304" s="606">
        <f>+'1A-Per Credit'!C$26</f>
        <v>174.09</v>
      </c>
      <c r="G304" s="607">
        <f t="shared" si="87"/>
        <v>35</v>
      </c>
    </row>
    <row r="305" spans="1:7" x14ac:dyDescent="0.25">
      <c r="A305" s="570" t="s">
        <v>312</v>
      </c>
      <c r="B305" s="438">
        <v>208.24</v>
      </c>
      <c r="C305" s="608">
        <f>+'Pine TCC'!C24</f>
        <v>208.24</v>
      </c>
      <c r="D305" s="67">
        <f t="shared" si="85"/>
        <v>0</v>
      </c>
      <c r="E305" s="374">
        <f t="shared" si="86"/>
        <v>0</v>
      </c>
      <c r="F305" s="606">
        <f>+'1A-Per Credit'!C$26</f>
        <v>174.09</v>
      </c>
      <c r="G305" s="607">
        <f t="shared" si="87"/>
        <v>34.150000000000006</v>
      </c>
    </row>
    <row r="306" spans="1:7" x14ac:dyDescent="0.25">
      <c r="A306" s="570" t="s">
        <v>313</v>
      </c>
      <c r="B306" s="438">
        <v>219.09</v>
      </c>
      <c r="C306" s="608">
        <f>+'Pine TCC'!C25</f>
        <v>219.09</v>
      </c>
      <c r="D306" s="67">
        <f t="shared" ref="D306:D312" si="88">+E306/B306</f>
        <v>0</v>
      </c>
      <c r="E306" s="374">
        <f t="shared" ref="E306" si="89">+C306-B306</f>
        <v>0</v>
      </c>
      <c r="F306" s="606">
        <f>+'1A-Per Credit'!C$26</f>
        <v>174.09</v>
      </c>
      <c r="G306" s="607">
        <f>+C306-F306</f>
        <v>45</v>
      </c>
    </row>
    <row r="307" spans="1:7" x14ac:dyDescent="0.25">
      <c r="A307" s="570" t="s">
        <v>314</v>
      </c>
      <c r="B307" s="473">
        <f>+'Pine TCC'!B26</f>
        <v>174.09</v>
      </c>
      <c r="C307" s="608">
        <f>+'Pine TCC'!C26</f>
        <v>218.59</v>
      </c>
      <c r="D307" s="67">
        <f t="shared" si="88"/>
        <v>0.2556149118272158</v>
      </c>
      <c r="E307" s="374">
        <f t="shared" ref="E307:E312" si="90">+C307-B307</f>
        <v>44.5</v>
      </c>
      <c r="F307" s="606">
        <f>+'1A-Per Credit'!C$26</f>
        <v>174.09</v>
      </c>
      <c r="G307" s="607">
        <f t="shared" ref="G307:G312" si="91">+C307-F307</f>
        <v>44.5</v>
      </c>
    </row>
    <row r="308" spans="1:7" x14ac:dyDescent="0.25">
      <c r="A308" s="570" t="s">
        <v>315</v>
      </c>
      <c r="B308" s="438">
        <v>176.14</v>
      </c>
      <c r="C308" s="608">
        <f>+'Pine TCC'!C27</f>
        <v>176.14</v>
      </c>
      <c r="D308" s="67">
        <f t="shared" si="88"/>
        <v>0</v>
      </c>
      <c r="E308" s="374">
        <f t="shared" si="90"/>
        <v>0</v>
      </c>
      <c r="F308" s="606">
        <f>+'1A-Per Credit'!C$26</f>
        <v>174.09</v>
      </c>
      <c r="G308" s="607">
        <f t="shared" si="91"/>
        <v>2.0499999999999829</v>
      </c>
    </row>
    <row r="309" spans="1:7" x14ac:dyDescent="0.25">
      <c r="A309" s="570" t="s">
        <v>316</v>
      </c>
      <c r="B309" s="438">
        <v>215.04</v>
      </c>
      <c r="C309" s="608">
        <f>+'Pine TCC'!C28</f>
        <v>215.04</v>
      </c>
      <c r="D309" s="67">
        <f t="shared" si="88"/>
        <v>0</v>
      </c>
      <c r="E309" s="374">
        <f t="shared" si="90"/>
        <v>0</v>
      </c>
      <c r="F309" s="606">
        <f>+'1A-Per Credit'!C$26</f>
        <v>174.09</v>
      </c>
      <c r="G309" s="607">
        <f t="shared" si="91"/>
        <v>40.949999999999989</v>
      </c>
    </row>
    <row r="310" spans="1:7" x14ac:dyDescent="0.25">
      <c r="A310" s="570" t="s">
        <v>317</v>
      </c>
      <c r="B310" s="438">
        <v>197.89</v>
      </c>
      <c r="C310" s="608">
        <f>+'Pine TCC'!C29</f>
        <v>197.89</v>
      </c>
      <c r="D310" s="67">
        <f t="shared" si="88"/>
        <v>0</v>
      </c>
      <c r="E310" s="374">
        <f t="shared" si="90"/>
        <v>0</v>
      </c>
      <c r="F310" s="606">
        <f>+'1A-Per Credit'!C$26</f>
        <v>174.09</v>
      </c>
      <c r="G310" s="607">
        <f t="shared" si="91"/>
        <v>23.799999999999983</v>
      </c>
    </row>
    <row r="311" spans="1:7" x14ac:dyDescent="0.25">
      <c r="A311" s="570" t="s">
        <v>318</v>
      </c>
      <c r="B311" s="438">
        <v>195.09</v>
      </c>
      <c r="C311" s="608">
        <f>+'Pine TCC'!C30</f>
        <v>195.09</v>
      </c>
      <c r="D311" s="67">
        <f t="shared" si="88"/>
        <v>0</v>
      </c>
      <c r="E311" s="374">
        <f t="shared" si="90"/>
        <v>0</v>
      </c>
      <c r="F311" s="606">
        <f>+'1A-Per Credit'!C$26</f>
        <v>174.09</v>
      </c>
      <c r="G311" s="607">
        <f t="shared" si="91"/>
        <v>21</v>
      </c>
    </row>
    <row r="312" spans="1:7" x14ac:dyDescent="0.25">
      <c r="A312" s="570" t="s">
        <v>319</v>
      </c>
      <c r="B312" s="473">
        <f>+'Pine TCC'!B31</f>
        <v>174.09</v>
      </c>
      <c r="C312" s="608">
        <f>+'Pine TCC'!C31</f>
        <v>218.59</v>
      </c>
      <c r="D312" s="67">
        <f t="shared" si="88"/>
        <v>0.2556149118272158</v>
      </c>
      <c r="E312" s="374">
        <f t="shared" si="90"/>
        <v>44.5</v>
      </c>
      <c r="F312" s="606">
        <f>+'1A-Per Credit'!C$26</f>
        <v>174.09</v>
      </c>
      <c r="G312" s="607">
        <f t="shared" si="91"/>
        <v>44.5</v>
      </c>
    </row>
    <row r="313" spans="1:7" x14ac:dyDescent="0.25">
      <c r="A313" s="630" t="s">
        <v>320</v>
      </c>
      <c r="B313" s="438">
        <v>212.14</v>
      </c>
      <c r="C313" s="608">
        <f>+'Pine TCC'!C32</f>
        <v>212.14</v>
      </c>
      <c r="D313" s="67">
        <f t="shared" si="85"/>
        <v>0</v>
      </c>
      <c r="E313" s="374">
        <f t="shared" si="86"/>
        <v>0</v>
      </c>
      <c r="F313" s="606">
        <f>+'1A-Per Credit'!C$26</f>
        <v>174.09</v>
      </c>
      <c r="G313" s="607">
        <f t="shared" si="87"/>
        <v>38.049999999999983</v>
      </c>
    </row>
    <row r="314" spans="1:7" x14ac:dyDescent="0.25">
      <c r="A314" s="474" t="s">
        <v>321</v>
      </c>
      <c r="B314" s="438">
        <v>247.09</v>
      </c>
      <c r="C314" s="608">
        <f>+'Pine TCC'!C33</f>
        <v>247.09</v>
      </c>
      <c r="D314" s="67">
        <f>+E314/B314</f>
        <v>0</v>
      </c>
      <c r="E314" s="374">
        <f>+C314-B314</f>
        <v>0</v>
      </c>
      <c r="F314" s="606">
        <f>+'1A-Per Credit'!C$26</f>
        <v>174.09</v>
      </c>
      <c r="G314" s="607">
        <f>+C314-F314</f>
        <v>73</v>
      </c>
    </row>
    <row r="315" spans="1:7" x14ac:dyDescent="0.25">
      <c r="A315" s="617" t="s">
        <v>322</v>
      </c>
      <c r="B315" s="387">
        <v>210.09</v>
      </c>
      <c r="C315" s="608">
        <f>+'Pine TCC'!C34</f>
        <v>210.09</v>
      </c>
      <c r="D315" s="375">
        <f t="shared" si="85"/>
        <v>0</v>
      </c>
      <c r="E315" s="374">
        <f t="shared" si="86"/>
        <v>0</v>
      </c>
      <c r="F315" s="606">
        <f>+'1A-Per Credit'!C$26</f>
        <v>174.09</v>
      </c>
      <c r="G315" s="607">
        <f t="shared" si="87"/>
        <v>36</v>
      </c>
    </row>
    <row r="316" spans="1:7" x14ac:dyDescent="0.25">
      <c r="A316" s="115" t="s">
        <v>30</v>
      </c>
      <c r="B316" s="401"/>
      <c r="C316" s="377"/>
      <c r="D316" s="378"/>
      <c r="E316" s="379"/>
      <c r="F316" s="380"/>
      <c r="G316" s="381"/>
    </row>
    <row r="317" spans="1:7" x14ac:dyDescent="0.25">
      <c r="A317" s="136" t="s">
        <v>323</v>
      </c>
      <c r="B317" s="435">
        <v>217.57</v>
      </c>
      <c r="C317" s="608">
        <f>+Ridgewater!C22</f>
        <v>217.57</v>
      </c>
      <c r="D317" s="67">
        <f>+E317/B317</f>
        <v>0</v>
      </c>
      <c r="E317" s="374">
        <f>+C317-B317</f>
        <v>0</v>
      </c>
      <c r="F317" s="606">
        <f>+'1A-Per Credit'!C$27</f>
        <v>182.42</v>
      </c>
      <c r="G317" s="607">
        <f>+C317-F317</f>
        <v>35.150000000000006</v>
      </c>
    </row>
    <row r="318" spans="1:7" x14ac:dyDescent="0.25">
      <c r="A318" s="122" t="s">
        <v>324</v>
      </c>
      <c r="B318" s="435">
        <v>211.57</v>
      </c>
      <c r="C318" s="608">
        <f>+Ridgewater!C23</f>
        <v>211.57</v>
      </c>
      <c r="D318" s="67">
        <f>+E318/B318</f>
        <v>0</v>
      </c>
      <c r="E318" s="374">
        <f>+C318-B318</f>
        <v>0</v>
      </c>
      <c r="F318" s="606">
        <f>+'1A-Per Credit'!C$27</f>
        <v>182.42</v>
      </c>
      <c r="G318" s="607">
        <f>+C318-F318</f>
        <v>29.150000000000006</v>
      </c>
    </row>
    <row r="319" spans="1:7" ht="16.5" thickBot="1" x14ac:dyDescent="0.3">
      <c r="A319" s="121" t="s">
        <v>325</v>
      </c>
      <c r="B319" s="435">
        <v>204.07</v>
      </c>
      <c r="C319" s="608">
        <f>+Ridgewater!C24</f>
        <v>204.07</v>
      </c>
      <c r="D319" s="67">
        <f>+E319/B319</f>
        <v>0</v>
      </c>
      <c r="E319" s="374">
        <f>+C319-B319</f>
        <v>0</v>
      </c>
      <c r="F319" s="606">
        <f>+'1A-Per Credit'!C$27</f>
        <v>182.42</v>
      </c>
      <c r="G319" s="607">
        <f>+C319-F319</f>
        <v>21.650000000000006</v>
      </c>
    </row>
    <row r="320" spans="1:7" ht="16.5" thickBot="1" x14ac:dyDescent="0.3">
      <c r="A320" s="115" t="s">
        <v>31</v>
      </c>
      <c r="B320" s="376"/>
      <c r="C320" s="377"/>
      <c r="D320" s="378"/>
      <c r="E320" s="379"/>
      <c r="F320" s="380"/>
      <c r="G320" s="381"/>
    </row>
    <row r="321" spans="1:7" ht="15" customHeight="1" x14ac:dyDescent="0.25">
      <c r="A321" s="58" t="s">
        <v>76</v>
      </c>
      <c r="B321" s="383">
        <v>211.45</v>
      </c>
      <c r="C321" s="384">
        <f>+Riverland!C22</f>
        <v>211.45</v>
      </c>
      <c r="D321" s="371">
        <f t="shared" ref="D321:D350" si="92">+E321/B321</f>
        <v>0</v>
      </c>
      <c r="E321" s="372">
        <f t="shared" ref="E321:E350" si="93">+C321-B321</f>
        <v>0</v>
      </c>
      <c r="F321" s="336">
        <f>+'1A-Per Credit'!C$28</f>
        <v>186.17</v>
      </c>
      <c r="G321" s="373">
        <f t="shared" ref="G321:G350" si="94">+C321-F321</f>
        <v>25.28</v>
      </c>
    </row>
    <row r="322" spans="1:7" ht="15" customHeight="1" x14ac:dyDescent="0.25">
      <c r="A322" s="570" t="s">
        <v>326</v>
      </c>
      <c r="B322" s="435">
        <v>235.58</v>
      </c>
      <c r="C322" s="608">
        <f>+Riverland!C23</f>
        <v>235.58</v>
      </c>
      <c r="D322" s="67">
        <f t="shared" si="92"/>
        <v>0</v>
      </c>
      <c r="E322" s="374">
        <f t="shared" si="93"/>
        <v>0</v>
      </c>
      <c r="F322" s="606">
        <f>+'1A-Per Credit'!C$28</f>
        <v>186.17</v>
      </c>
      <c r="G322" s="607">
        <f t="shared" si="94"/>
        <v>49.410000000000025</v>
      </c>
    </row>
    <row r="323" spans="1:7" x14ac:dyDescent="0.25">
      <c r="A323" s="570" t="s">
        <v>327</v>
      </c>
      <c r="B323" s="435">
        <v>186.17</v>
      </c>
      <c r="C323" s="608">
        <f>+Riverland!C24</f>
        <v>186.17</v>
      </c>
      <c r="D323" s="67">
        <f t="shared" si="92"/>
        <v>0</v>
      </c>
      <c r="E323" s="374">
        <f t="shared" si="93"/>
        <v>0</v>
      </c>
      <c r="F323" s="606">
        <f>+'1A-Per Credit'!C$28</f>
        <v>186.17</v>
      </c>
      <c r="G323" s="607">
        <f t="shared" si="94"/>
        <v>0</v>
      </c>
    </row>
    <row r="324" spans="1:7" x14ac:dyDescent="0.25">
      <c r="A324" s="631" t="s">
        <v>328</v>
      </c>
      <c r="B324" s="435">
        <v>197.15</v>
      </c>
      <c r="C324" s="608">
        <f>+Riverland!C25</f>
        <v>197.15</v>
      </c>
      <c r="D324" s="67">
        <f t="shared" si="92"/>
        <v>0</v>
      </c>
      <c r="E324" s="374">
        <f t="shared" si="93"/>
        <v>0</v>
      </c>
      <c r="F324" s="606">
        <f>+'1A-Per Credit'!C$28</f>
        <v>186.17</v>
      </c>
      <c r="G324" s="607">
        <f t="shared" si="94"/>
        <v>10.980000000000018</v>
      </c>
    </row>
    <row r="325" spans="1:7" x14ac:dyDescent="0.25">
      <c r="A325" s="631" t="s">
        <v>329</v>
      </c>
      <c r="B325" s="435">
        <v>186.17</v>
      </c>
      <c r="C325" s="608">
        <f>+Riverland!C26</f>
        <v>186.17</v>
      </c>
      <c r="D325" s="67">
        <f t="shared" si="92"/>
        <v>0</v>
      </c>
      <c r="E325" s="374">
        <f t="shared" si="93"/>
        <v>0</v>
      </c>
      <c r="F325" s="606">
        <f>+'1A-Per Credit'!C$28</f>
        <v>186.17</v>
      </c>
      <c r="G325" s="607">
        <f t="shared" si="94"/>
        <v>0</v>
      </c>
    </row>
    <row r="326" spans="1:7" x14ac:dyDescent="0.25">
      <c r="A326" s="570" t="s">
        <v>330</v>
      </c>
      <c r="B326" s="435">
        <v>197.15</v>
      </c>
      <c r="C326" s="608">
        <f>+Riverland!C27</f>
        <v>197.15</v>
      </c>
      <c r="D326" s="67">
        <f t="shared" si="92"/>
        <v>0</v>
      </c>
      <c r="E326" s="374">
        <f t="shared" si="93"/>
        <v>0</v>
      </c>
      <c r="F326" s="606">
        <f>+'1A-Per Credit'!C$28</f>
        <v>186.17</v>
      </c>
      <c r="G326" s="607">
        <f t="shared" si="94"/>
        <v>10.980000000000018</v>
      </c>
    </row>
    <row r="327" spans="1:7" x14ac:dyDescent="0.25">
      <c r="A327" s="570" t="s">
        <v>331</v>
      </c>
      <c r="B327" s="435">
        <v>186.17</v>
      </c>
      <c r="C327" s="608">
        <f>+Riverland!C28</f>
        <v>186.17</v>
      </c>
      <c r="D327" s="67">
        <f t="shared" si="92"/>
        <v>0</v>
      </c>
      <c r="E327" s="374">
        <f t="shared" si="93"/>
        <v>0</v>
      </c>
      <c r="F327" s="606">
        <f>+'1A-Per Credit'!C$28</f>
        <v>186.17</v>
      </c>
      <c r="G327" s="607">
        <f t="shared" si="94"/>
        <v>0</v>
      </c>
    </row>
    <row r="328" spans="1:7" x14ac:dyDescent="0.25">
      <c r="A328" s="570" t="s">
        <v>332</v>
      </c>
      <c r="B328" s="435">
        <v>186.17</v>
      </c>
      <c r="C328" s="608">
        <f>+Riverland!C29</f>
        <v>186.17</v>
      </c>
      <c r="D328" s="67">
        <f t="shared" si="92"/>
        <v>0</v>
      </c>
      <c r="E328" s="374">
        <f t="shared" si="93"/>
        <v>0</v>
      </c>
      <c r="F328" s="606">
        <f>+'1A-Per Credit'!C$28</f>
        <v>186.17</v>
      </c>
      <c r="G328" s="607">
        <f t="shared" si="94"/>
        <v>0</v>
      </c>
    </row>
    <row r="329" spans="1:7" x14ac:dyDescent="0.25">
      <c r="A329" s="570" t="s">
        <v>333</v>
      </c>
      <c r="B329" s="435">
        <v>186.17</v>
      </c>
      <c r="C329" s="608">
        <f>+Riverland!C30</f>
        <v>186.17</v>
      </c>
      <c r="D329" s="67">
        <f t="shared" si="92"/>
        <v>0</v>
      </c>
      <c r="E329" s="374">
        <f t="shared" si="93"/>
        <v>0</v>
      </c>
      <c r="F329" s="606">
        <f>+'1A-Per Credit'!C$28</f>
        <v>186.17</v>
      </c>
      <c r="G329" s="607">
        <f t="shared" si="94"/>
        <v>0</v>
      </c>
    </row>
    <row r="330" spans="1:7" x14ac:dyDescent="0.25">
      <c r="A330" s="570" t="s">
        <v>334</v>
      </c>
      <c r="B330" s="435">
        <v>213.63</v>
      </c>
      <c r="C330" s="608">
        <f>+Riverland!C31</f>
        <v>213.63</v>
      </c>
      <c r="D330" s="67">
        <f t="shared" si="92"/>
        <v>0</v>
      </c>
      <c r="E330" s="374">
        <f t="shared" si="93"/>
        <v>0</v>
      </c>
      <c r="F330" s="606">
        <f>+'1A-Per Credit'!C$28</f>
        <v>186.17</v>
      </c>
      <c r="G330" s="607">
        <f t="shared" si="94"/>
        <v>27.460000000000008</v>
      </c>
    </row>
    <row r="331" spans="1:7" ht="15" customHeight="1" x14ac:dyDescent="0.25">
      <c r="A331" s="570" t="s">
        <v>335</v>
      </c>
      <c r="B331" s="435">
        <v>197.15</v>
      </c>
      <c r="C331" s="608">
        <f>+Riverland!C32</f>
        <v>197.15</v>
      </c>
      <c r="D331" s="67">
        <f t="shared" si="92"/>
        <v>0</v>
      </c>
      <c r="E331" s="374">
        <f t="shared" si="93"/>
        <v>0</v>
      </c>
      <c r="F331" s="606">
        <f>+'1A-Per Credit'!C$28</f>
        <v>186.17</v>
      </c>
      <c r="G331" s="607">
        <f t="shared" si="94"/>
        <v>10.980000000000018</v>
      </c>
    </row>
    <row r="332" spans="1:7" ht="15" customHeight="1" x14ac:dyDescent="0.25">
      <c r="A332" s="570" t="s">
        <v>108</v>
      </c>
      <c r="B332" s="435">
        <v>208.13</v>
      </c>
      <c r="C332" s="608">
        <f>+Riverland!C33</f>
        <v>208.13</v>
      </c>
      <c r="D332" s="67">
        <f t="shared" si="92"/>
        <v>0</v>
      </c>
      <c r="E332" s="374">
        <f t="shared" si="93"/>
        <v>0</v>
      </c>
      <c r="F332" s="606">
        <f>+'1A-Per Credit'!C$28</f>
        <v>186.17</v>
      </c>
      <c r="G332" s="607">
        <f t="shared" si="94"/>
        <v>21.960000000000008</v>
      </c>
    </row>
    <row r="333" spans="1:7" x14ac:dyDescent="0.25">
      <c r="A333" s="570" t="s">
        <v>336</v>
      </c>
      <c r="B333" s="435">
        <v>197.15</v>
      </c>
      <c r="C333" s="608">
        <f>+Riverland!C34</f>
        <v>197.15</v>
      </c>
      <c r="D333" s="67">
        <f t="shared" si="92"/>
        <v>0</v>
      </c>
      <c r="E333" s="374">
        <f t="shared" si="93"/>
        <v>0</v>
      </c>
      <c r="F333" s="606">
        <f>+'1A-Per Credit'!C$28</f>
        <v>186.17</v>
      </c>
      <c r="G333" s="607">
        <f t="shared" si="94"/>
        <v>10.980000000000018</v>
      </c>
    </row>
    <row r="334" spans="1:7" ht="15" customHeight="1" x14ac:dyDescent="0.25">
      <c r="A334" s="631" t="s">
        <v>337</v>
      </c>
      <c r="B334" s="435">
        <v>197.15</v>
      </c>
      <c r="C334" s="608">
        <f>+Riverland!C35</f>
        <v>197.15</v>
      </c>
      <c r="D334" s="67">
        <f t="shared" si="92"/>
        <v>0</v>
      </c>
      <c r="E334" s="374">
        <f t="shared" si="93"/>
        <v>0</v>
      </c>
      <c r="F334" s="606">
        <f>+'1A-Per Credit'!C$28</f>
        <v>186.17</v>
      </c>
      <c r="G334" s="607">
        <f t="shared" si="94"/>
        <v>10.980000000000018</v>
      </c>
    </row>
    <row r="335" spans="1:7" x14ac:dyDescent="0.25">
      <c r="A335" s="631" t="s">
        <v>338</v>
      </c>
      <c r="B335" s="435">
        <v>219.11</v>
      </c>
      <c r="C335" s="608">
        <f>+Riverland!C36</f>
        <v>219.11</v>
      </c>
      <c r="D335" s="67">
        <f t="shared" si="92"/>
        <v>0</v>
      </c>
      <c r="E335" s="374">
        <f t="shared" si="93"/>
        <v>0</v>
      </c>
      <c r="F335" s="606">
        <f>+'1A-Per Credit'!C$28</f>
        <v>186.17</v>
      </c>
      <c r="G335" s="607">
        <f t="shared" si="94"/>
        <v>32.940000000000026</v>
      </c>
    </row>
    <row r="336" spans="1:7" x14ac:dyDescent="0.25">
      <c r="A336" s="570" t="s">
        <v>94</v>
      </c>
      <c r="B336" s="435">
        <v>188.91</v>
      </c>
      <c r="C336" s="608">
        <f>+Riverland!C37</f>
        <v>188.91</v>
      </c>
      <c r="D336" s="67">
        <f t="shared" si="92"/>
        <v>0</v>
      </c>
      <c r="E336" s="374">
        <f t="shared" si="93"/>
        <v>0</v>
      </c>
      <c r="F336" s="606">
        <f>+'1A-Per Credit'!C$28</f>
        <v>186.17</v>
      </c>
      <c r="G336" s="607">
        <f t="shared" si="94"/>
        <v>2.7400000000000091</v>
      </c>
    </row>
    <row r="337" spans="1:7" ht="15" customHeight="1" x14ac:dyDescent="0.25">
      <c r="A337" s="631" t="s">
        <v>339</v>
      </c>
      <c r="B337" s="435">
        <v>197.15</v>
      </c>
      <c r="C337" s="608">
        <f>+Riverland!C38</f>
        <v>197.15</v>
      </c>
      <c r="D337" s="67">
        <f t="shared" si="92"/>
        <v>0</v>
      </c>
      <c r="E337" s="374">
        <f t="shared" si="93"/>
        <v>0</v>
      </c>
      <c r="F337" s="606">
        <f>+'1A-Per Credit'!C$28</f>
        <v>186.17</v>
      </c>
      <c r="G337" s="607">
        <f t="shared" si="94"/>
        <v>10.980000000000018</v>
      </c>
    </row>
    <row r="338" spans="1:7" x14ac:dyDescent="0.25">
      <c r="A338" s="570" t="s">
        <v>340</v>
      </c>
      <c r="B338" s="435">
        <v>219.11</v>
      </c>
      <c r="C338" s="608">
        <f>+Riverland!C39</f>
        <v>219.11</v>
      </c>
      <c r="D338" s="67">
        <f t="shared" si="92"/>
        <v>0</v>
      </c>
      <c r="E338" s="374">
        <f t="shared" si="93"/>
        <v>0</v>
      </c>
      <c r="F338" s="606">
        <f>+'1A-Per Credit'!C$28</f>
        <v>186.17</v>
      </c>
      <c r="G338" s="607">
        <f t="shared" si="94"/>
        <v>32.940000000000026</v>
      </c>
    </row>
    <row r="339" spans="1:7" ht="15" customHeight="1" x14ac:dyDescent="0.25">
      <c r="A339" s="570" t="s">
        <v>341</v>
      </c>
      <c r="B339" s="435">
        <v>197.15</v>
      </c>
      <c r="C339" s="608">
        <f>+Riverland!C40</f>
        <v>197.15</v>
      </c>
      <c r="D339" s="67">
        <f t="shared" si="92"/>
        <v>0</v>
      </c>
      <c r="E339" s="374">
        <f t="shared" si="93"/>
        <v>0</v>
      </c>
      <c r="F339" s="606">
        <f>+'1A-Per Credit'!C$28</f>
        <v>186.17</v>
      </c>
      <c r="G339" s="607">
        <f t="shared" si="94"/>
        <v>10.980000000000018</v>
      </c>
    </row>
    <row r="340" spans="1:7" x14ac:dyDescent="0.25">
      <c r="A340" s="631" t="s">
        <v>342</v>
      </c>
      <c r="B340" s="435">
        <v>208.13</v>
      </c>
      <c r="C340" s="608">
        <f>+Riverland!C41</f>
        <v>208.13</v>
      </c>
      <c r="D340" s="67">
        <f t="shared" si="92"/>
        <v>0</v>
      </c>
      <c r="E340" s="374">
        <f t="shared" si="93"/>
        <v>0</v>
      </c>
      <c r="F340" s="606">
        <f>+'1A-Per Credit'!C$28</f>
        <v>186.17</v>
      </c>
      <c r="G340" s="607">
        <f t="shared" si="94"/>
        <v>21.960000000000008</v>
      </c>
    </row>
    <row r="341" spans="1:7" x14ac:dyDescent="0.25">
      <c r="A341" s="570" t="s">
        <v>158</v>
      </c>
      <c r="B341" s="435">
        <v>208.13</v>
      </c>
      <c r="C341" s="608">
        <f>+Riverland!C42</f>
        <v>208.13</v>
      </c>
      <c r="D341" s="67">
        <f t="shared" si="92"/>
        <v>0</v>
      </c>
      <c r="E341" s="374">
        <f t="shared" si="93"/>
        <v>0</v>
      </c>
      <c r="F341" s="606">
        <f>+'1A-Per Credit'!C$28</f>
        <v>186.17</v>
      </c>
      <c r="G341" s="607">
        <f t="shared" si="94"/>
        <v>21.960000000000008</v>
      </c>
    </row>
    <row r="342" spans="1:7" ht="15" customHeight="1" x14ac:dyDescent="0.25">
      <c r="A342" s="631" t="s">
        <v>343</v>
      </c>
      <c r="B342" s="435">
        <v>219.11</v>
      </c>
      <c r="C342" s="608">
        <f>+Riverland!C43</f>
        <v>219.11</v>
      </c>
      <c r="D342" s="67">
        <f t="shared" si="92"/>
        <v>0</v>
      </c>
      <c r="E342" s="374">
        <f t="shared" si="93"/>
        <v>0</v>
      </c>
      <c r="F342" s="606">
        <f>+'1A-Per Credit'!C$28</f>
        <v>186.17</v>
      </c>
      <c r="G342" s="607">
        <f t="shared" si="94"/>
        <v>32.940000000000026</v>
      </c>
    </row>
    <row r="343" spans="1:7" ht="15" customHeight="1" x14ac:dyDescent="0.25">
      <c r="A343" s="570" t="s">
        <v>344</v>
      </c>
      <c r="B343" s="435">
        <v>213.63</v>
      </c>
      <c r="C343" s="608">
        <f>+Riverland!C44</f>
        <v>213.63</v>
      </c>
      <c r="D343" s="67">
        <f t="shared" si="92"/>
        <v>0</v>
      </c>
      <c r="E343" s="374">
        <f t="shared" si="93"/>
        <v>0</v>
      </c>
      <c r="F343" s="606">
        <f>+'1A-Per Credit'!C$28</f>
        <v>186.17</v>
      </c>
      <c r="G343" s="607">
        <f t="shared" si="94"/>
        <v>27.460000000000008</v>
      </c>
    </row>
    <row r="344" spans="1:7" ht="15" customHeight="1" x14ac:dyDescent="0.25">
      <c r="A344" s="570" t="s">
        <v>345</v>
      </c>
      <c r="B344" s="435">
        <v>213.63</v>
      </c>
      <c r="C344" s="608">
        <f>+Riverland!C45</f>
        <v>213.63</v>
      </c>
      <c r="D344" s="67">
        <f t="shared" si="92"/>
        <v>0</v>
      </c>
      <c r="E344" s="374">
        <f t="shared" si="93"/>
        <v>0</v>
      </c>
      <c r="F344" s="606">
        <f>+'1A-Per Credit'!C$28</f>
        <v>186.17</v>
      </c>
      <c r="G344" s="607">
        <f t="shared" si="94"/>
        <v>27.460000000000008</v>
      </c>
    </row>
    <row r="345" spans="1:7" ht="15" customHeight="1" x14ac:dyDescent="0.25">
      <c r="A345" s="570" t="s">
        <v>346</v>
      </c>
      <c r="B345" s="435">
        <v>213.63</v>
      </c>
      <c r="C345" s="608">
        <f>+Riverland!C46</f>
        <v>213.63</v>
      </c>
      <c r="D345" s="67">
        <f t="shared" si="92"/>
        <v>0</v>
      </c>
      <c r="E345" s="374">
        <f t="shared" si="93"/>
        <v>0</v>
      </c>
      <c r="F345" s="606">
        <f>+'1A-Per Credit'!C$28</f>
        <v>186.17</v>
      </c>
      <c r="G345" s="607">
        <f t="shared" si="94"/>
        <v>27.460000000000008</v>
      </c>
    </row>
    <row r="346" spans="1:7" ht="15" customHeight="1" x14ac:dyDescent="0.25">
      <c r="A346" s="570" t="s">
        <v>347</v>
      </c>
      <c r="B346" s="435">
        <v>230.09</v>
      </c>
      <c r="C346" s="608">
        <f>+Riverland!C47</f>
        <v>230.09</v>
      </c>
      <c r="D346" s="67">
        <f t="shared" si="92"/>
        <v>0</v>
      </c>
      <c r="E346" s="374">
        <f t="shared" si="93"/>
        <v>0</v>
      </c>
      <c r="F346" s="606">
        <f>+'1A-Per Credit'!C$28</f>
        <v>186.17</v>
      </c>
      <c r="G346" s="607">
        <f t="shared" si="94"/>
        <v>43.920000000000016</v>
      </c>
    </row>
    <row r="347" spans="1:7" ht="15.75" customHeight="1" x14ac:dyDescent="0.25">
      <c r="A347" s="570" t="s">
        <v>348</v>
      </c>
      <c r="B347" s="435">
        <v>295.95</v>
      </c>
      <c r="C347" s="608">
        <f>+Riverland!C48</f>
        <v>295.95</v>
      </c>
      <c r="D347" s="67">
        <f t="shared" si="92"/>
        <v>0</v>
      </c>
      <c r="E347" s="374">
        <f t="shared" si="93"/>
        <v>0</v>
      </c>
      <c r="F347" s="606">
        <f>+'1A-Per Credit'!C$28</f>
        <v>186.17</v>
      </c>
      <c r="G347" s="607">
        <f t="shared" si="94"/>
        <v>109.78</v>
      </c>
    </row>
    <row r="348" spans="1:7" x14ac:dyDescent="0.25">
      <c r="A348" s="570" t="s">
        <v>349</v>
      </c>
      <c r="B348" s="435">
        <v>213.63</v>
      </c>
      <c r="C348" s="608">
        <f>+Riverland!C49</f>
        <v>213.63</v>
      </c>
      <c r="D348" s="67">
        <f t="shared" si="92"/>
        <v>0</v>
      </c>
      <c r="E348" s="374">
        <f t="shared" si="93"/>
        <v>0</v>
      </c>
      <c r="F348" s="606">
        <f>+'1A-Per Credit'!C$28</f>
        <v>186.17</v>
      </c>
      <c r="G348" s="607">
        <f t="shared" si="94"/>
        <v>27.460000000000008</v>
      </c>
    </row>
    <row r="349" spans="1:7" x14ac:dyDescent="0.25">
      <c r="A349" s="570" t="s">
        <v>350</v>
      </c>
      <c r="B349" s="435">
        <v>213.63</v>
      </c>
      <c r="C349" s="608">
        <f>+Riverland!C50</f>
        <v>213.63</v>
      </c>
      <c r="D349" s="67">
        <f t="shared" si="92"/>
        <v>0</v>
      </c>
      <c r="E349" s="374">
        <f t="shared" si="93"/>
        <v>0</v>
      </c>
      <c r="F349" s="606">
        <f>+'1A-Per Credit'!C$28</f>
        <v>186.17</v>
      </c>
      <c r="G349" s="607">
        <f t="shared" si="94"/>
        <v>27.460000000000008</v>
      </c>
    </row>
    <row r="350" spans="1:7" ht="16.5" thickBot="1" x14ac:dyDescent="0.3">
      <c r="A350" s="617" t="s">
        <v>351</v>
      </c>
      <c r="B350" s="436">
        <v>197.15</v>
      </c>
      <c r="C350" s="437">
        <f>+Riverland!C51</f>
        <v>197.15</v>
      </c>
      <c r="D350" s="375">
        <f t="shared" si="92"/>
        <v>0</v>
      </c>
      <c r="E350" s="385">
        <f t="shared" si="93"/>
        <v>0</v>
      </c>
      <c r="F350" s="612">
        <f>+'1A-Per Credit'!C$28</f>
        <v>186.17</v>
      </c>
      <c r="G350" s="613">
        <f t="shared" si="94"/>
        <v>10.980000000000018</v>
      </c>
    </row>
    <row r="351" spans="1:7" ht="16.5" thickBot="1" x14ac:dyDescent="0.3">
      <c r="A351" s="115" t="s">
        <v>352</v>
      </c>
      <c r="B351" s="376"/>
      <c r="C351" s="377"/>
      <c r="D351" s="378"/>
      <c r="E351" s="379"/>
      <c r="F351" s="380"/>
      <c r="G351" s="381"/>
    </row>
    <row r="352" spans="1:7" x14ac:dyDescent="0.25">
      <c r="A352" s="632" t="s">
        <v>353</v>
      </c>
      <c r="B352" s="435">
        <v>200.49</v>
      </c>
      <c r="C352" s="608">
        <f>+Rochester!C22</f>
        <v>200.49</v>
      </c>
      <c r="D352" s="67">
        <f t="shared" ref="D352:D366" si="95">+E352/B352</f>
        <v>0</v>
      </c>
      <c r="E352" s="374">
        <f t="shared" ref="E352:E366" si="96">+C352-B352</f>
        <v>0</v>
      </c>
      <c r="F352" s="606">
        <f>+'1A-Per Credit'!C$29</f>
        <v>185.49</v>
      </c>
      <c r="G352" s="607">
        <f t="shared" ref="G352:G366" si="97">+C352-F352</f>
        <v>15</v>
      </c>
    </row>
    <row r="353" spans="1:7" x14ac:dyDescent="0.25">
      <c r="A353" s="633" t="s">
        <v>354</v>
      </c>
      <c r="B353" s="435">
        <v>200.49</v>
      </c>
      <c r="C353" s="608">
        <f>+Rochester!C23</f>
        <v>200.49</v>
      </c>
      <c r="D353" s="67">
        <f t="shared" si="95"/>
        <v>0</v>
      </c>
      <c r="E353" s="374">
        <f t="shared" si="96"/>
        <v>0</v>
      </c>
      <c r="F353" s="606">
        <f>+'1A-Per Credit'!C$29</f>
        <v>185.49</v>
      </c>
      <c r="G353" s="607">
        <f t="shared" si="97"/>
        <v>15</v>
      </c>
    </row>
    <row r="354" spans="1:7" x14ac:dyDescent="0.25">
      <c r="A354" s="633" t="s">
        <v>109</v>
      </c>
      <c r="B354" s="435">
        <v>214.91000000000003</v>
      </c>
      <c r="C354" s="608">
        <f>+Rochester!C24</f>
        <v>214.91000000000003</v>
      </c>
      <c r="D354" s="67">
        <f t="shared" si="95"/>
        <v>0</v>
      </c>
      <c r="E354" s="374">
        <f t="shared" si="96"/>
        <v>0</v>
      </c>
      <c r="F354" s="606">
        <f>+'1A-Per Credit'!C$29</f>
        <v>185.49</v>
      </c>
      <c r="G354" s="607">
        <f t="shared" si="97"/>
        <v>29.420000000000016</v>
      </c>
    </row>
    <row r="355" spans="1:7" x14ac:dyDescent="0.25">
      <c r="A355" s="633" t="s">
        <v>110</v>
      </c>
      <c r="B355" s="435">
        <v>219.64000000000001</v>
      </c>
      <c r="C355" s="608">
        <f>+Rochester!C25</f>
        <v>219.64000000000001</v>
      </c>
      <c r="D355" s="67">
        <f t="shared" si="95"/>
        <v>0</v>
      </c>
      <c r="E355" s="374">
        <f t="shared" si="96"/>
        <v>0</v>
      </c>
      <c r="F355" s="606">
        <f>+'1A-Per Credit'!C$29</f>
        <v>185.49</v>
      </c>
      <c r="G355" s="607">
        <f t="shared" si="97"/>
        <v>34.150000000000006</v>
      </c>
    </row>
    <row r="356" spans="1:7" x14ac:dyDescent="0.25">
      <c r="A356" s="632" t="s">
        <v>355</v>
      </c>
      <c r="B356" s="435">
        <v>190.49</v>
      </c>
      <c r="C356" s="608">
        <f>+Rochester!C26</f>
        <v>190.49</v>
      </c>
      <c r="D356" s="67">
        <f t="shared" si="95"/>
        <v>0</v>
      </c>
      <c r="E356" s="374">
        <f t="shared" si="96"/>
        <v>0</v>
      </c>
      <c r="F356" s="606">
        <f>+'1A-Per Credit'!C$29</f>
        <v>185.49</v>
      </c>
      <c r="G356" s="607">
        <f t="shared" si="97"/>
        <v>5</v>
      </c>
    </row>
    <row r="357" spans="1:7" x14ac:dyDescent="0.25">
      <c r="A357" s="632" t="s">
        <v>356</v>
      </c>
      <c r="B357" s="435">
        <v>190.49</v>
      </c>
      <c r="C357" s="608">
        <f>+Rochester!C27</f>
        <v>190.49</v>
      </c>
      <c r="D357" s="67">
        <f t="shared" si="95"/>
        <v>0</v>
      </c>
      <c r="E357" s="374">
        <f t="shared" si="96"/>
        <v>0</v>
      </c>
      <c r="F357" s="606">
        <f>+'1A-Per Credit'!C$29</f>
        <v>185.49</v>
      </c>
      <c r="G357" s="607">
        <f t="shared" si="97"/>
        <v>5</v>
      </c>
    </row>
    <row r="358" spans="1:7" x14ac:dyDescent="0.25">
      <c r="A358" s="632" t="s">
        <v>357</v>
      </c>
      <c r="B358" s="435">
        <v>210.49</v>
      </c>
      <c r="C358" s="608">
        <f>+Rochester!C28</f>
        <v>210.49</v>
      </c>
      <c r="D358" s="67">
        <f t="shared" si="95"/>
        <v>0</v>
      </c>
      <c r="E358" s="374">
        <f t="shared" si="96"/>
        <v>0</v>
      </c>
      <c r="F358" s="606">
        <f>+'1A-Per Credit'!C$29</f>
        <v>185.49</v>
      </c>
      <c r="G358" s="607">
        <f t="shared" si="97"/>
        <v>25</v>
      </c>
    </row>
    <row r="359" spans="1:7" x14ac:dyDescent="0.25">
      <c r="A359" s="632" t="s">
        <v>358</v>
      </c>
      <c r="B359" s="435">
        <v>205.49</v>
      </c>
      <c r="C359" s="608">
        <f>+Rochester!C29</f>
        <v>205.49</v>
      </c>
      <c r="D359" s="67">
        <f t="shared" si="95"/>
        <v>0</v>
      </c>
      <c r="E359" s="374">
        <f t="shared" si="96"/>
        <v>0</v>
      </c>
      <c r="F359" s="606">
        <f>+'1A-Per Credit'!C$29</f>
        <v>185.49</v>
      </c>
      <c r="G359" s="607">
        <f t="shared" si="97"/>
        <v>20</v>
      </c>
    </row>
    <row r="360" spans="1:7" x14ac:dyDescent="0.25">
      <c r="A360" s="632" t="s">
        <v>359</v>
      </c>
      <c r="B360" s="435">
        <v>205.49</v>
      </c>
      <c r="C360" s="608">
        <f>+Rochester!C31</f>
        <v>205.49</v>
      </c>
      <c r="D360" s="67">
        <f t="shared" si="95"/>
        <v>0</v>
      </c>
      <c r="E360" s="374">
        <f t="shared" si="96"/>
        <v>0</v>
      </c>
      <c r="F360" s="606">
        <f>+'1A-Per Credit'!C$29</f>
        <v>185.49</v>
      </c>
      <c r="G360" s="607">
        <f t="shared" si="97"/>
        <v>20</v>
      </c>
    </row>
    <row r="361" spans="1:7" x14ac:dyDescent="0.25">
      <c r="A361" s="632" t="s">
        <v>360</v>
      </c>
      <c r="B361" s="435">
        <v>310.48</v>
      </c>
      <c r="C361" s="608">
        <f>+Rochester!C32</f>
        <v>310.48</v>
      </c>
      <c r="D361" s="67">
        <f t="shared" si="95"/>
        <v>0</v>
      </c>
      <c r="E361" s="374">
        <f t="shared" si="96"/>
        <v>0</v>
      </c>
      <c r="F361" s="606">
        <f>+'1A-Per Credit'!C$29</f>
        <v>185.49</v>
      </c>
      <c r="G361" s="607">
        <f t="shared" si="97"/>
        <v>124.99000000000001</v>
      </c>
    </row>
    <row r="362" spans="1:7" x14ac:dyDescent="0.25">
      <c r="A362" s="632" t="s">
        <v>361</v>
      </c>
      <c r="B362" s="435">
        <v>211.83</v>
      </c>
      <c r="C362" s="608">
        <f>+Rochester!C33</f>
        <v>211.83</v>
      </c>
      <c r="D362" s="67">
        <f t="shared" si="95"/>
        <v>0</v>
      </c>
      <c r="E362" s="374">
        <f t="shared" si="96"/>
        <v>0</v>
      </c>
      <c r="F362" s="606">
        <f>+'1A-Per Credit'!C$29</f>
        <v>185.49</v>
      </c>
      <c r="G362" s="607">
        <f t="shared" si="97"/>
        <v>26.340000000000003</v>
      </c>
    </row>
    <row r="363" spans="1:7" x14ac:dyDescent="0.25">
      <c r="A363" s="632" t="s">
        <v>101</v>
      </c>
      <c r="B363" s="435">
        <v>196.29000000000002</v>
      </c>
      <c r="C363" s="608">
        <f>+Rochester!C34</f>
        <v>196.29000000000002</v>
      </c>
      <c r="D363" s="67">
        <f t="shared" si="95"/>
        <v>0</v>
      </c>
      <c r="E363" s="374">
        <f t="shared" si="96"/>
        <v>0</v>
      </c>
      <c r="F363" s="606">
        <f>+'1A-Per Credit'!C$29</f>
        <v>185.49</v>
      </c>
      <c r="G363" s="607">
        <f t="shared" si="97"/>
        <v>10.800000000000011</v>
      </c>
    </row>
    <row r="364" spans="1:7" x14ac:dyDescent="0.25">
      <c r="A364" s="632" t="s">
        <v>103</v>
      </c>
      <c r="B364" s="435">
        <v>211.62</v>
      </c>
      <c r="C364" s="608">
        <f>+Rochester!C35</f>
        <v>211.62</v>
      </c>
      <c r="D364" s="67">
        <f t="shared" si="95"/>
        <v>0</v>
      </c>
      <c r="E364" s="374">
        <f t="shared" si="96"/>
        <v>0</v>
      </c>
      <c r="F364" s="606">
        <f>+'1A-Per Credit'!C$29</f>
        <v>185.49</v>
      </c>
      <c r="G364" s="607">
        <f t="shared" si="97"/>
        <v>26.129999999999995</v>
      </c>
    </row>
    <row r="365" spans="1:7" ht="15.75" customHeight="1" x14ac:dyDescent="0.25">
      <c r="A365" s="632" t="s">
        <v>362</v>
      </c>
      <c r="B365" s="435">
        <v>197.49</v>
      </c>
      <c r="C365" s="608">
        <f>+Rochester!C36</f>
        <v>197.49</v>
      </c>
      <c r="D365" s="67">
        <f t="shared" si="95"/>
        <v>0</v>
      </c>
      <c r="E365" s="374">
        <f t="shared" si="96"/>
        <v>0</v>
      </c>
      <c r="F365" s="606">
        <f>+'1A-Per Credit'!C$29</f>
        <v>185.49</v>
      </c>
      <c r="G365" s="607">
        <f t="shared" si="97"/>
        <v>12</v>
      </c>
    </row>
    <row r="366" spans="1:7" ht="16.5" thickBot="1" x14ac:dyDescent="0.3">
      <c r="A366" s="632" t="s">
        <v>75</v>
      </c>
      <c r="B366" s="435">
        <v>195.49</v>
      </c>
      <c r="C366" s="608">
        <f>+Rochester!C37</f>
        <v>195.49</v>
      </c>
      <c r="D366" s="375">
        <f t="shared" si="95"/>
        <v>0</v>
      </c>
      <c r="E366" s="374">
        <f t="shared" si="96"/>
        <v>0</v>
      </c>
      <c r="F366" s="606">
        <f>+'1A-Per Credit'!C$29</f>
        <v>185.49</v>
      </c>
      <c r="G366" s="607">
        <f t="shared" si="97"/>
        <v>10</v>
      </c>
    </row>
    <row r="367" spans="1:7" ht="16.5" thickBot="1" x14ac:dyDescent="0.3">
      <c r="A367" s="115" t="s">
        <v>33</v>
      </c>
      <c r="B367" s="376"/>
      <c r="C367" s="377"/>
      <c r="D367" s="378"/>
      <c r="E367" s="379"/>
      <c r="F367" s="380"/>
      <c r="G367" s="381"/>
    </row>
    <row r="368" spans="1:7" x14ac:dyDescent="0.25">
      <c r="A368" s="570" t="s">
        <v>363</v>
      </c>
      <c r="B368" s="446">
        <v>204.01</v>
      </c>
      <c r="C368" s="608">
        <f>+'Saint Paul'!C22</f>
        <v>204.01</v>
      </c>
      <c r="D368" s="67">
        <f t="shared" ref="D368:D372" si="98">+E368/B368</f>
        <v>0</v>
      </c>
      <c r="E368" s="374">
        <f t="shared" ref="E368:E372" si="99">+C368-B368</f>
        <v>0</v>
      </c>
      <c r="F368" s="606">
        <f>+'1A-Per Credit'!C$30</f>
        <v>182.87</v>
      </c>
      <c r="G368" s="607">
        <f t="shared" ref="G368:G372" si="100">+C368-F368</f>
        <v>21.139999999999986</v>
      </c>
    </row>
    <row r="369" spans="1:7" x14ac:dyDescent="0.25">
      <c r="A369" s="570" t="s">
        <v>298</v>
      </c>
      <c r="B369" s="446">
        <v>242.91</v>
      </c>
      <c r="C369" s="608">
        <f>+'Saint Paul'!C23</f>
        <v>242.91</v>
      </c>
      <c r="D369" s="67">
        <f t="shared" si="98"/>
        <v>0</v>
      </c>
      <c r="E369" s="374">
        <f t="shared" si="99"/>
        <v>0</v>
      </c>
      <c r="F369" s="606">
        <f>+'1A-Per Credit'!C$30</f>
        <v>182.87</v>
      </c>
      <c r="G369" s="607">
        <f t="shared" si="100"/>
        <v>60.039999999999992</v>
      </c>
    </row>
    <row r="370" spans="1:7" x14ac:dyDescent="0.25">
      <c r="A370" s="570" t="s">
        <v>364</v>
      </c>
      <c r="B370" s="446">
        <v>198.46</v>
      </c>
      <c r="C370" s="608">
        <f>+'Saint Paul'!C24</f>
        <v>198.46</v>
      </c>
      <c r="D370" s="67">
        <f t="shared" si="98"/>
        <v>0</v>
      </c>
      <c r="E370" s="374">
        <f t="shared" si="99"/>
        <v>0</v>
      </c>
      <c r="F370" s="606">
        <f>+'1A-Per Credit'!C$30</f>
        <v>182.87</v>
      </c>
      <c r="G370" s="607">
        <f t="shared" si="100"/>
        <v>15.590000000000003</v>
      </c>
    </row>
    <row r="371" spans="1:7" x14ac:dyDescent="0.25">
      <c r="A371" s="570" t="s">
        <v>365</v>
      </c>
      <c r="B371" s="446">
        <v>217.53</v>
      </c>
      <c r="C371" s="608">
        <f>+'Saint Paul'!C25</f>
        <v>217.53</v>
      </c>
      <c r="D371" s="67">
        <f t="shared" si="98"/>
        <v>0</v>
      </c>
      <c r="E371" s="374">
        <f t="shared" si="99"/>
        <v>0</v>
      </c>
      <c r="F371" s="606">
        <f>+'1A-Per Credit'!C$30</f>
        <v>182.87</v>
      </c>
      <c r="G371" s="607">
        <f t="shared" si="100"/>
        <v>34.659999999999997</v>
      </c>
    </row>
    <row r="372" spans="1:7" ht="16.5" thickBot="1" x14ac:dyDescent="0.3">
      <c r="A372" s="570" t="s">
        <v>366</v>
      </c>
      <c r="B372" s="446">
        <v>237.77</v>
      </c>
      <c r="C372" s="608">
        <f>+'Saint Paul'!C26</f>
        <v>237.77</v>
      </c>
      <c r="D372" s="375">
        <f t="shared" si="98"/>
        <v>0</v>
      </c>
      <c r="E372" s="374">
        <f t="shared" si="99"/>
        <v>0</v>
      </c>
      <c r="F372" s="606">
        <f>+'1A-Per Credit'!C$30</f>
        <v>182.87</v>
      </c>
      <c r="G372" s="607">
        <f t="shared" si="100"/>
        <v>54.900000000000006</v>
      </c>
    </row>
    <row r="373" spans="1:7" ht="16.5" thickBot="1" x14ac:dyDescent="0.3">
      <c r="A373" s="115" t="s">
        <v>35</v>
      </c>
      <c r="B373" s="376"/>
      <c r="C373" s="377"/>
      <c r="D373" s="378"/>
      <c r="E373" s="379"/>
      <c r="F373" s="380"/>
      <c r="G373" s="381"/>
    </row>
    <row r="374" spans="1:7" ht="16.5" thickBot="1" x14ac:dyDescent="0.3">
      <c r="A374" s="570" t="s">
        <v>367</v>
      </c>
      <c r="B374" s="435">
        <v>185.58</v>
      </c>
      <c r="C374" s="608">
        <f>+'South Central'!C22</f>
        <v>185.58</v>
      </c>
      <c r="D374" s="416">
        <f>+E374/B374</f>
        <v>0</v>
      </c>
      <c r="E374" s="374">
        <f>+C374-B374</f>
        <v>0</v>
      </c>
      <c r="F374" s="606">
        <f>+'1A-Per Credit'!C$32</f>
        <v>183.18</v>
      </c>
      <c r="G374" s="607">
        <f>+C374-F374</f>
        <v>2.4000000000000057</v>
      </c>
    </row>
    <row r="375" spans="1:7" ht="16.5" thickBot="1" x14ac:dyDescent="0.3">
      <c r="A375" s="115" t="s">
        <v>368</v>
      </c>
      <c r="B375" s="376"/>
      <c r="C375" s="377"/>
      <c r="D375" s="378"/>
      <c r="E375" s="379"/>
      <c r="F375" s="380"/>
      <c r="G375" s="381"/>
    </row>
    <row r="376" spans="1:7" x14ac:dyDescent="0.25">
      <c r="A376" s="136" t="s">
        <v>369</v>
      </c>
      <c r="B376" s="820">
        <v>325.25</v>
      </c>
      <c r="C376" s="417">
        <f>+'Southwest MSU'!C30</f>
        <v>325.25</v>
      </c>
      <c r="D376" s="371">
        <f t="shared" ref="D376:D382" si="101">+E376/B376</f>
        <v>0</v>
      </c>
      <c r="E376" s="374">
        <f t="shared" ref="E376:E377" si="102">+C376-B376</f>
        <v>0</v>
      </c>
      <c r="F376" s="201">
        <f>+'1B-Banded'!D$22</f>
        <v>305</v>
      </c>
      <c r="G376" s="202">
        <f t="shared" ref="G376:G377" si="103">+C376-F376</f>
        <v>20.25</v>
      </c>
    </row>
    <row r="377" spans="1:7" x14ac:dyDescent="0.25">
      <c r="A377" s="434" t="s">
        <v>333</v>
      </c>
      <c r="B377" s="820">
        <v>325.25</v>
      </c>
      <c r="C377" s="634">
        <f>+'Southwest MSU'!C31</f>
        <v>325.25</v>
      </c>
      <c r="D377" s="67">
        <f t="shared" si="101"/>
        <v>0</v>
      </c>
      <c r="E377" s="374">
        <f t="shared" si="102"/>
        <v>0</v>
      </c>
      <c r="F377" s="201">
        <f>+'1B-Banded'!D$22</f>
        <v>305</v>
      </c>
      <c r="G377" s="202">
        <f t="shared" si="103"/>
        <v>20.25</v>
      </c>
    </row>
    <row r="378" spans="1:7" x14ac:dyDescent="0.25">
      <c r="A378" s="133" t="s">
        <v>370</v>
      </c>
      <c r="B378" s="335">
        <v>335.82</v>
      </c>
      <c r="C378" s="634">
        <f>+'Southwest MSU'!C32</f>
        <v>335.82</v>
      </c>
      <c r="D378" s="67">
        <f t="shared" si="101"/>
        <v>0</v>
      </c>
      <c r="E378" s="374">
        <f t="shared" ref="E378:E382" si="104">+C378-B378</f>
        <v>0</v>
      </c>
      <c r="F378" s="201">
        <f>+'1B-Banded'!D$22</f>
        <v>305</v>
      </c>
      <c r="G378" s="202">
        <f t="shared" ref="G378:G382" si="105">+C378-F378</f>
        <v>30.819999999999993</v>
      </c>
    </row>
    <row r="379" spans="1:7" x14ac:dyDescent="0.25">
      <c r="A379" s="570" t="s">
        <v>371</v>
      </c>
      <c r="B379" s="622">
        <v>335.82</v>
      </c>
      <c r="C379" s="634">
        <f>+'Southwest MSU'!C33</f>
        <v>335.82</v>
      </c>
      <c r="D379" s="67">
        <f t="shared" si="101"/>
        <v>0</v>
      </c>
      <c r="E379" s="374">
        <f t="shared" si="104"/>
        <v>0</v>
      </c>
      <c r="F379" s="606">
        <f>+'1B-Banded'!D$22</f>
        <v>305</v>
      </c>
      <c r="G379" s="607">
        <f t="shared" si="105"/>
        <v>30.819999999999993</v>
      </c>
    </row>
    <row r="380" spans="1:7" x14ac:dyDescent="0.25">
      <c r="A380" s="570" t="s">
        <v>372</v>
      </c>
      <c r="B380" s="622">
        <v>313.3</v>
      </c>
      <c r="C380" s="634">
        <f>+'Southwest MSU'!C34</f>
        <v>313.3</v>
      </c>
      <c r="D380" s="67">
        <f t="shared" si="101"/>
        <v>0</v>
      </c>
      <c r="E380" s="374">
        <f t="shared" si="104"/>
        <v>0</v>
      </c>
      <c r="F380" s="606">
        <f>+'1B-Banded'!D$22</f>
        <v>305</v>
      </c>
      <c r="G380" s="607">
        <f t="shared" si="105"/>
        <v>8.3000000000000114</v>
      </c>
    </row>
    <row r="381" spans="1:7" ht="31.5" x14ac:dyDescent="0.25">
      <c r="A381" s="570" t="s">
        <v>373</v>
      </c>
      <c r="B381" s="622">
        <v>323.64999999999998</v>
      </c>
      <c r="C381" s="634">
        <f>+'Southwest MSU'!C35</f>
        <v>323.64999999999998</v>
      </c>
      <c r="D381" s="67">
        <f t="shared" si="101"/>
        <v>0</v>
      </c>
      <c r="E381" s="374">
        <f t="shared" si="104"/>
        <v>0</v>
      </c>
      <c r="F381" s="606">
        <f>+'1B-Banded'!D$22</f>
        <v>305</v>
      </c>
      <c r="G381" s="607">
        <f t="shared" si="105"/>
        <v>18.649999999999977</v>
      </c>
    </row>
    <row r="382" spans="1:7" ht="16.5" thickBot="1" x14ac:dyDescent="0.3">
      <c r="A382" s="570" t="s">
        <v>374</v>
      </c>
      <c r="B382" s="622">
        <v>322.85000000000002</v>
      </c>
      <c r="C382" s="418">
        <f>+'Southwest MSU'!C36</f>
        <v>322.85000000000002</v>
      </c>
      <c r="D382" s="375">
        <f t="shared" si="101"/>
        <v>0</v>
      </c>
      <c r="E382" s="374">
        <f t="shared" si="104"/>
        <v>0</v>
      </c>
      <c r="F382" s="606">
        <f>+'1B-Banded'!D$22</f>
        <v>305</v>
      </c>
      <c r="G382" s="607">
        <f t="shared" si="105"/>
        <v>17.850000000000023</v>
      </c>
    </row>
    <row r="383" spans="1:7" ht="16.5" thickBot="1" x14ac:dyDescent="0.3">
      <c r="A383" s="115" t="s">
        <v>52</v>
      </c>
      <c r="B383" s="376"/>
      <c r="C383" s="377"/>
      <c r="D383" s="378"/>
      <c r="E383" s="379"/>
      <c r="F383" s="380"/>
      <c r="G383" s="381"/>
    </row>
    <row r="384" spans="1:7" customFormat="1" x14ac:dyDescent="0.25">
      <c r="A384" s="352" t="s">
        <v>375</v>
      </c>
      <c r="B384" s="469">
        <v>350</v>
      </c>
      <c r="C384" s="432">
        <f>+'St Cloud SU'!C33</f>
        <v>350</v>
      </c>
      <c r="D384" s="67">
        <f t="shared" ref="D384" si="106">+E384/B384</f>
        <v>0</v>
      </c>
      <c r="E384" s="374">
        <f t="shared" ref="E384" si="107">+C384-B384</f>
        <v>0</v>
      </c>
      <c r="F384" s="606">
        <f>+'1B-Banded'!D$18</f>
        <v>341.22</v>
      </c>
      <c r="G384" s="607">
        <f t="shared" ref="G384:G394" si="108">+C384-F384</f>
        <v>8.7799999999999727</v>
      </c>
    </row>
    <row r="385" spans="1:7" x14ac:dyDescent="0.25">
      <c r="A385" s="570" t="s">
        <v>376</v>
      </c>
      <c r="B385" s="622">
        <v>378.42</v>
      </c>
      <c r="C385" s="634">
        <f>+'St Cloud SU'!C34</f>
        <v>378.42</v>
      </c>
      <c r="D385" s="67">
        <f t="shared" ref="D385:D394" si="109">+E385/B385</f>
        <v>0</v>
      </c>
      <c r="E385" s="374">
        <f t="shared" ref="E385:E394" si="110">+C385-B385</f>
        <v>0</v>
      </c>
      <c r="F385" s="606">
        <f>+'1B-Banded'!D$18</f>
        <v>341.22</v>
      </c>
      <c r="G385" s="607">
        <f t="shared" si="108"/>
        <v>37.199999999999989</v>
      </c>
    </row>
    <row r="386" spans="1:7" x14ac:dyDescent="0.25">
      <c r="A386" s="570" t="s">
        <v>377</v>
      </c>
      <c r="B386" s="622">
        <v>386.12</v>
      </c>
      <c r="C386" s="634">
        <f>+'St Cloud SU'!C35</f>
        <v>386.12</v>
      </c>
      <c r="D386" s="67">
        <f t="shared" si="109"/>
        <v>0</v>
      </c>
      <c r="E386" s="374">
        <f t="shared" si="110"/>
        <v>0</v>
      </c>
      <c r="F386" s="606">
        <f>+'1B-Banded'!D$18</f>
        <v>341.22</v>
      </c>
      <c r="G386" s="607">
        <f t="shared" si="108"/>
        <v>44.899999999999977</v>
      </c>
    </row>
    <row r="387" spans="1:7" x14ac:dyDescent="0.25">
      <c r="A387" s="570" t="s">
        <v>378</v>
      </c>
      <c r="B387" s="622">
        <v>341.22</v>
      </c>
      <c r="C387" s="634">
        <f>+'St Cloud SU'!C36</f>
        <v>341.22</v>
      </c>
      <c r="D387" s="67">
        <f t="shared" si="109"/>
        <v>0</v>
      </c>
      <c r="E387" s="374">
        <f t="shared" si="110"/>
        <v>0</v>
      </c>
      <c r="F387" s="606">
        <f>+'1B-Banded'!D$18</f>
        <v>341.22</v>
      </c>
      <c r="G387" s="607">
        <f t="shared" si="108"/>
        <v>0</v>
      </c>
    </row>
    <row r="388" spans="1:7" x14ac:dyDescent="0.25">
      <c r="A388" s="570" t="s">
        <v>379</v>
      </c>
      <c r="B388" s="622">
        <v>374.68</v>
      </c>
      <c r="C388" s="634">
        <f>+'St Cloud SU'!C37</f>
        <v>374.68</v>
      </c>
      <c r="D388" s="67">
        <f t="shared" si="109"/>
        <v>0</v>
      </c>
      <c r="E388" s="374">
        <f t="shared" si="110"/>
        <v>0</v>
      </c>
      <c r="F388" s="606">
        <f>+'1B-Banded'!D$18</f>
        <v>341.22</v>
      </c>
      <c r="G388" s="607">
        <f t="shared" si="108"/>
        <v>33.45999999999998</v>
      </c>
    </row>
    <row r="389" spans="1:7" x14ac:dyDescent="0.25">
      <c r="A389" s="570" t="s">
        <v>380</v>
      </c>
      <c r="B389" s="622">
        <v>378.06</v>
      </c>
      <c r="C389" s="634">
        <f>+'St Cloud SU'!C38</f>
        <v>378.06</v>
      </c>
      <c r="D389" s="67">
        <f t="shared" si="109"/>
        <v>0</v>
      </c>
      <c r="E389" s="374">
        <f t="shared" si="110"/>
        <v>0</v>
      </c>
      <c r="F389" s="606">
        <f>+'1B-Banded'!D$18</f>
        <v>341.22</v>
      </c>
      <c r="G389" s="607">
        <f t="shared" si="108"/>
        <v>36.839999999999975</v>
      </c>
    </row>
    <row r="390" spans="1:7" x14ac:dyDescent="0.25">
      <c r="A390" s="570" t="s">
        <v>381</v>
      </c>
      <c r="B390" s="622">
        <v>378.06</v>
      </c>
      <c r="C390" s="634">
        <f>+'St Cloud SU'!C39</f>
        <v>378.06</v>
      </c>
      <c r="D390" s="67">
        <f t="shared" si="109"/>
        <v>0</v>
      </c>
      <c r="E390" s="374">
        <f t="shared" si="110"/>
        <v>0</v>
      </c>
      <c r="F390" s="606">
        <f>+'1B-Banded'!D$18</f>
        <v>341.22</v>
      </c>
      <c r="G390" s="607">
        <f t="shared" si="108"/>
        <v>36.839999999999975</v>
      </c>
    </row>
    <row r="391" spans="1:7" x14ac:dyDescent="0.25">
      <c r="A391" s="570" t="s">
        <v>382</v>
      </c>
      <c r="B391" s="622">
        <v>386.12</v>
      </c>
      <c r="C391" s="634">
        <f>+'St Cloud SU'!C40</f>
        <v>386.12</v>
      </c>
      <c r="D391" s="67">
        <f t="shared" si="109"/>
        <v>0</v>
      </c>
      <c r="E391" s="374">
        <f t="shared" si="110"/>
        <v>0</v>
      </c>
      <c r="F391" s="606">
        <f>+'1B-Banded'!D$18</f>
        <v>341.22</v>
      </c>
      <c r="G391" s="607">
        <f t="shared" si="108"/>
        <v>44.899999999999977</v>
      </c>
    </row>
    <row r="392" spans="1:7" x14ac:dyDescent="0.25">
      <c r="A392" s="570" t="s">
        <v>383</v>
      </c>
      <c r="B392" s="622">
        <v>413.67</v>
      </c>
      <c r="C392" s="634">
        <f>+'St Cloud SU'!C41</f>
        <v>413.67</v>
      </c>
      <c r="D392" s="67">
        <f t="shared" si="109"/>
        <v>0</v>
      </c>
      <c r="E392" s="374">
        <f t="shared" si="110"/>
        <v>0</v>
      </c>
      <c r="F392" s="606">
        <f>+'1B-Banded'!D$18</f>
        <v>341.22</v>
      </c>
      <c r="G392" s="607">
        <f t="shared" si="108"/>
        <v>72.449999999999989</v>
      </c>
    </row>
    <row r="393" spans="1:7" x14ac:dyDescent="0.25">
      <c r="A393" s="570" t="s">
        <v>384</v>
      </c>
      <c r="B393" s="622">
        <v>386.12</v>
      </c>
      <c r="C393" s="634">
        <f>+'St Cloud SU'!C42</f>
        <v>386.12</v>
      </c>
      <c r="D393" s="67">
        <f t="shared" si="109"/>
        <v>0</v>
      </c>
      <c r="E393" s="374">
        <f t="shared" si="110"/>
        <v>0</v>
      </c>
      <c r="F393" s="606">
        <f>+'1B-Banded'!D$18</f>
        <v>341.22</v>
      </c>
      <c r="G393" s="607">
        <f t="shared" si="108"/>
        <v>44.899999999999977</v>
      </c>
    </row>
    <row r="394" spans="1:7" ht="16.5" thickBot="1" x14ac:dyDescent="0.3">
      <c r="A394" s="570" t="s">
        <v>385</v>
      </c>
      <c r="B394" s="635">
        <v>377.45</v>
      </c>
      <c r="C394" s="636">
        <f>+'St Cloud SU'!C43</f>
        <v>377.45</v>
      </c>
      <c r="D394" s="375">
        <f t="shared" si="109"/>
        <v>0</v>
      </c>
      <c r="E394" s="374">
        <f t="shared" si="110"/>
        <v>0</v>
      </c>
      <c r="F394" s="606">
        <f>+'1B-Banded'!D$18</f>
        <v>341.22</v>
      </c>
      <c r="G394" s="607">
        <f t="shared" si="108"/>
        <v>36.229999999999961</v>
      </c>
    </row>
    <row r="395" spans="1:7" ht="16.5" thickBot="1" x14ac:dyDescent="0.3">
      <c r="A395" s="115" t="s">
        <v>34</v>
      </c>
      <c r="B395" s="376"/>
      <c r="C395" s="365"/>
      <c r="D395" s="366"/>
      <c r="E395" s="379"/>
      <c r="F395" s="380"/>
      <c r="G395" s="381"/>
    </row>
    <row r="396" spans="1:7" x14ac:dyDescent="0.25">
      <c r="A396" s="570" t="s">
        <v>76</v>
      </c>
      <c r="B396" s="383">
        <v>211.45</v>
      </c>
      <c r="C396" s="384">
        <f>+'St. Cloud TCC'!C49</f>
        <v>211.45</v>
      </c>
      <c r="D396" s="371">
        <f t="shared" ref="D396:D405" si="111">+E396/B396</f>
        <v>0</v>
      </c>
      <c r="E396" s="374">
        <f t="shared" ref="E396:E405" si="112">+C396-B396</f>
        <v>0</v>
      </c>
      <c r="F396" s="606">
        <f>+'1A-Per Credit'!C$31</f>
        <v>179.71</v>
      </c>
      <c r="G396" s="607">
        <f t="shared" ref="G396:G405" si="113">+C396-F396</f>
        <v>31.739999999999981</v>
      </c>
    </row>
    <row r="397" spans="1:7" x14ac:dyDescent="0.25">
      <c r="A397" s="570" t="s">
        <v>386</v>
      </c>
      <c r="B397" s="435">
        <v>236.49</v>
      </c>
      <c r="C397" s="608">
        <f>'St. Cloud TCC'!C22</f>
        <v>236.49</v>
      </c>
      <c r="D397" s="67">
        <f t="shared" si="111"/>
        <v>0</v>
      </c>
      <c r="E397" s="374">
        <f t="shared" si="112"/>
        <v>0</v>
      </c>
      <c r="F397" s="606">
        <f>+'1A-Per Credit'!C$31</f>
        <v>179.71</v>
      </c>
      <c r="G397" s="607">
        <f t="shared" si="113"/>
        <v>56.78</v>
      </c>
    </row>
    <row r="398" spans="1:7" x14ac:dyDescent="0.25">
      <c r="A398" s="570" t="s">
        <v>387</v>
      </c>
      <c r="B398" s="435">
        <v>215.9</v>
      </c>
      <c r="C398" s="608">
        <f>'St. Cloud TCC'!C23</f>
        <v>215.9</v>
      </c>
      <c r="D398" s="67">
        <f t="shared" si="111"/>
        <v>0</v>
      </c>
      <c r="E398" s="374">
        <f t="shared" si="112"/>
        <v>0</v>
      </c>
      <c r="F398" s="606">
        <f>+'1A-Per Credit'!C$31</f>
        <v>179.71</v>
      </c>
      <c r="G398" s="607">
        <f t="shared" si="113"/>
        <v>36.19</v>
      </c>
    </row>
    <row r="399" spans="1:7" x14ac:dyDescent="0.25">
      <c r="A399" s="570" t="s">
        <v>109</v>
      </c>
      <c r="B399" s="435">
        <v>206.31</v>
      </c>
      <c r="C399" s="608">
        <f>'St. Cloud TCC'!C24</f>
        <v>206.31</v>
      </c>
      <c r="D399" s="67">
        <f t="shared" si="111"/>
        <v>0</v>
      </c>
      <c r="E399" s="374">
        <f t="shared" si="112"/>
        <v>0</v>
      </c>
      <c r="F399" s="606">
        <f>+'1A-Per Credit'!C$31</f>
        <v>179.71</v>
      </c>
      <c r="G399" s="607">
        <f t="shared" si="113"/>
        <v>26.599999999999994</v>
      </c>
    </row>
    <row r="400" spans="1:7" x14ac:dyDescent="0.25">
      <c r="A400" s="570" t="s">
        <v>110</v>
      </c>
      <c r="B400" s="435">
        <v>206.31</v>
      </c>
      <c r="C400" s="608">
        <f>'St. Cloud TCC'!C25</f>
        <v>206.31</v>
      </c>
      <c r="D400" s="67">
        <f t="shared" si="111"/>
        <v>0</v>
      </c>
      <c r="E400" s="374">
        <f t="shared" si="112"/>
        <v>0</v>
      </c>
      <c r="F400" s="606">
        <f>+'1A-Per Credit'!C$31</f>
        <v>179.71</v>
      </c>
      <c r="G400" s="607">
        <f t="shared" si="113"/>
        <v>26.599999999999994</v>
      </c>
    </row>
    <row r="401" spans="1:7" x14ac:dyDescent="0.25">
      <c r="A401" s="570" t="s">
        <v>388</v>
      </c>
      <c r="B401" s="435">
        <v>206.31</v>
      </c>
      <c r="C401" s="608">
        <f>'St. Cloud TCC'!C26</f>
        <v>206.31</v>
      </c>
      <c r="D401" s="67">
        <f t="shared" si="111"/>
        <v>0</v>
      </c>
      <c r="E401" s="374">
        <f t="shared" si="112"/>
        <v>0</v>
      </c>
      <c r="F401" s="606">
        <f>+'1A-Per Credit'!C$31</f>
        <v>179.71</v>
      </c>
      <c r="G401" s="607">
        <f t="shared" si="113"/>
        <v>26.599999999999994</v>
      </c>
    </row>
    <row r="402" spans="1:7" x14ac:dyDescent="0.25">
      <c r="A402" s="570" t="s">
        <v>72</v>
      </c>
      <c r="B402" s="435">
        <v>206.31</v>
      </c>
      <c r="C402" s="608">
        <f>'St. Cloud TCC'!C27</f>
        <v>206.31</v>
      </c>
      <c r="D402" s="67">
        <f t="shared" si="111"/>
        <v>0</v>
      </c>
      <c r="E402" s="374">
        <f t="shared" si="112"/>
        <v>0</v>
      </c>
      <c r="F402" s="606">
        <f>+'1A-Per Credit'!C$31</f>
        <v>179.71</v>
      </c>
      <c r="G402" s="607">
        <f t="shared" si="113"/>
        <v>26.599999999999994</v>
      </c>
    </row>
    <row r="403" spans="1:7" x14ac:dyDescent="0.25">
      <c r="A403" s="570" t="s">
        <v>296</v>
      </c>
      <c r="B403" s="435">
        <v>206.31</v>
      </c>
      <c r="C403" s="608">
        <f>'St. Cloud TCC'!C28</f>
        <v>206.31</v>
      </c>
      <c r="D403" s="67">
        <f t="shared" si="111"/>
        <v>0</v>
      </c>
      <c r="E403" s="374">
        <f t="shared" si="112"/>
        <v>0</v>
      </c>
      <c r="F403" s="606">
        <f>+'1A-Per Credit'!C$31</f>
        <v>179.71</v>
      </c>
      <c r="G403" s="607">
        <f t="shared" si="113"/>
        <v>26.599999999999994</v>
      </c>
    </row>
    <row r="404" spans="1:7" x14ac:dyDescent="0.25">
      <c r="A404" s="570" t="s">
        <v>389</v>
      </c>
      <c r="B404" s="435">
        <v>206.31</v>
      </c>
      <c r="C404" s="608">
        <f>'St. Cloud TCC'!C29</f>
        <v>206.31</v>
      </c>
      <c r="D404" s="67">
        <f t="shared" si="111"/>
        <v>0</v>
      </c>
      <c r="E404" s="374">
        <f t="shared" si="112"/>
        <v>0</v>
      </c>
      <c r="F404" s="606">
        <f>+'1A-Per Credit'!C$31</f>
        <v>179.71</v>
      </c>
      <c r="G404" s="607">
        <f t="shared" si="113"/>
        <v>26.599999999999994</v>
      </c>
    </row>
    <row r="405" spans="1:7" ht="16.5" thickBot="1" x14ac:dyDescent="0.3">
      <c r="A405" s="570" t="s">
        <v>303</v>
      </c>
      <c r="B405" s="436">
        <v>206.31</v>
      </c>
      <c r="C405" s="437">
        <f>'St. Cloud TCC'!C30</f>
        <v>206.31</v>
      </c>
      <c r="D405" s="375">
        <f t="shared" si="111"/>
        <v>0</v>
      </c>
      <c r="E405" s="374">
        <f t="shared" si="112"/>
        <v>0</v>
      </c>
      <c r="F405" s="606">
        <f>+'1A-Per Credit'!C$31</f>
        <v>179.71</v>
      </c>
      <c r="G405" s="607">
        <f t="shared" si="113"/>
        <v>26.599999999999994</v>
      </c>
    </row>
    <row r="406" spans="1:7" ht="16.5" thickBot="1" x14ac:dyDescent="0.3">
      <c r="A406" s="156" t="s">
        <v>55</v>
      </c>
      <c r="B406" s="410"/>
      <c r="C406" s="419"/>
      <c r="D406" s="420"/>
      <c r="E406" s="421"/>
      <c r="F406" s="422"/>
      <c r="G406" s="423"/>
    </row>
    <row r="407" spans="1:7" x14ac:dyDescent="0.25">
      <c r="A407" s="194" t="s">
        <v>390</v>
      </c>
      <c r="B407" s="835">
        <v>322.39999999999998</v>
      </c>
      <c r="C407" s="836">
        <f>+'Winona SU'!C40</f>
        <v>322.39999999999998</v>
      </c>
      <c r="D407" s="837">
        <f t="shared" ref="D407:D412" si="114">+E407/B407</f>
        <v>0</v>
      </c>
      <c r="E407" s="839">
        <f t="shared" ref="E407:E412" si="115">+C407-B407</f>
        <v>0</v>
      </c>
      <c r="F407" s="840">
        <f>+'1B-Banded'!D$26</f>
        <v>277.39999999999998</v>
      </c>
      <c r="G407" s="841">
        <f t="shared" ref="G407:G412" si="116">+C407-F407</f>
        <v>45</v>
      </c>
    </row>
    <row r="408" spans="1:7" x14ac:dyDescent="0.25">
      <c r="A408" s="834" t="s">
        <v>1293</v>
      </c>
      <c r="B408" s="838">
        <f>+'Winona SU'!B29</f>
        <v>353.38</v>
      </c>
      <c r="C408" s="614">
        <f>+'Winona SU'!C29</f>
        <v>353.38</v>
      </c>
      <c r="D408" s="704">
        <f t="shared" si="114"/>
        <v>0</v>
      </c>
      <c r="E408" s="626">
        <f t="shared" ref="E408" si="117">+C408-B408</f>
        <v>0</v>
      </c>
      <c r="F408" s="712">
        <f>+'1B-Banded'!D$26</f>
        <v>277.39999999999998</v>
      </c>
      <c r="G408" s="448">
        <f t="shared" ref="G408" si="118">+C408-F408</f>
        <v>75.980000000000018</v>
      </c>
    </row>
    <row r="409" spans="1:7" x14ac:dyDescent="0.25">
      <c r="A409" s="447" t="s">
        <v>391</v>
      </c>
      <c r="B409" s="435">
        <v>300.14</v>
      </c>
      <c r="C409" s="614">
        <f>+'Winona SU'!C41</f>
        <v>300.14</v>
      </c>
      <c r="D409" s="67">
        <f t="shared" si="114"/>
        <v>0</v>
      </c>
      <c r="E409" s="374">
        <f t="shared" si="115"/>
        <v>0</v>
      </c>
      <c r="F409" s="606">
        <f>+'1B-Banded'!D$26</f>
        <v>277.39999999999998</v>
      </c>
      <c r="G409" s="448">
        <f t="shared" si="116"/>
        <v>22.740000000000009</v>
      </c>
    </row>
    <row r="410" spans="1:7" x14ac:dyDescent="0.25">
      <c r="A410" s="447" t="s">
        <v>392</v>
      </c>
      <c r="B410" s="435">
        <v>450</v>
      </c>
      <c r="C410" s="614">
        <f>+'Winona SU'!C42</f>
        <v>450</v>
      </c>
      <c r="D410" s="67">
        <f t="shared" si="114"/>
        <v>0</v>
      </c>
      <c r="E410" s="374">
        <f t="shared" si="115"/>
        <v>0</v>
      </c>
      <c r="F410" s="606">
        <f>+'1B-Banded'!D$26</f>
        <v>277.39999999999998</v>
      </c>
      <c r="G410" s="448">
        <f t="shared" si="116"/>
        <v>172.60000000000002</v>
      </c>
    </row>
    <row r="411" spans="1:7" x14ac:dyDescent="0.25">
      <c r="A411" s="447" t="s">
        <v>393</v>
      </c>
      <c r="B411" s="435">
        <v>500</v>
      </c>
      <c r="C411" s="614">
        <f>+'Winona SU'!C43</f>
        <v>500</v>
      </c>
      <c r="D411" s="67">
        <f t="shared" si="114"/>
        <v>0</v>
      </c>
      <c r="E411" s="374">
        <f t="shared" si="115"/>
        <v>0</v>
      </c>
      <c r="F411" s="606">
        <f>+'1B-Banded'!D$26</f>
        <v>277.39999999999998</v>
      </c>
      <c r="G411" s="448">
        <f t="shared" si="116"/>
        <v>222.60000000000002</v>
      </c>
    </row>
    <row r="412" spans="1:7" x14ac:dyDescent="0.25">
      <c r="A412" s="329" t="s">
        <v>394</v>
      </c>
      <c r="B412" s="436">
        <v>320.19</v>
      </c>
      <c r="C412" s="449">
        <f>+'Winona SU'!C44</f>
        <v>320.19</v>
      </c>
      <c r="D412" s="424">
        <f t="shared" si="114"/>
        <v>0</v>
      </c>
      <c r="E412" s="425">
        <f t="shared" si="115"/>
        <v>0</v>
      </c>
      <c r="F412" s="450">
        <f>+'1B-Banded'!D$26</f>
        <v>277.39999999999998</v>
      </c>
      <c r="G412" s="426">
        <f t="shared" si="116"/>
        <v>42.79000000000002</v>
      </c>
    </row>
    <row r="413" spans="1:7" x14ac:dyDescent="0.25">
      <c r="G413" s="427"/>
    </row>
    <row r="414" spans="1:7" x14ac:dyDescent="0.25">
      <c r="G414" s="427"/>
    </row>
    <row r="415" spans="1:7" x14ac:dyDescent="0.25">
      <c r="G415" s="427"/>
    </row>
    <row r="416" spans="1:7" x14ac:dyDescent="0.25">
      <c r="G416" s="427"/>
    </row>
    <row r="417" spans="7:7" x14ac:dyDescent="0.25">
      <c r="G417" s="427"/>
    </row>
    <row r="418" spans="7:7" x14ac:dyDescent="0.25">
      <c r="G418" s="427"/>
    </row>
    <row r="419" spans="7:7" x14ac:dyDescent="0.25">
      <c r="G419" s="427"/>
    </row>
    <row r="420" spans="7:7" x14ac:dyDescent="0.25">
      <c r="G420" s="427"/>
    </row>
    <row r="421" spans="7:7" x14ac:dyDescent="0.25">
      <c r="G421" s="427"/>
    </row>
    <row r="422" spans="7:7" x14ac:dyDescent="0.25">
      <c r="G422" s="427"/>
    </row>
    <row r="423" spans="7:7" x14ac:dyDescent="0.25">
      <c r="G423" s="427"/>
    </row>
    <row r="424" spans="7:7" x14ac:dyDescent="0.25">
      <c r="G424" s="427"/>
    </row>
    <row r="425" spans="7:7" x14ac:dyDescent="0.25">
      <c r="G425" s="427"/>
    </row>
    <row r="426" spans="7:7" x14ac:dyDescent="0.25">
      <c r="G426" s="427"/>
    </row>
    <row r="427" spans="7:7" x14ac:dyDescent="0.25">
      <c r="G427" s="427"/>
    </row>
    <row r="428" spans="7:7" x14ac:dyDescent="0.25">
      <c r="G428" s="427"/>
    </row>
    <row r="429" spans="7:7" x14ac:dyDescent="0.25">
      <c r="G429" s="427"/>
    </row>
    <row r="430" spans="7:7" x14ac:dyDescent="0.25">
      <c r="G430" s="427"/>
    </row>
    <row r="431" spans="7:7" x14ac:dyDescent="0.25">
      <c r="G431" s="427"/>
    </row>
    <row r="432" spans="7:7" x14ac:dyDescent="0.25">
      <c r="G432" s="427"/>
    </row>
    <row r="433" spans="7:7" x14ac:dyDescent="0.25">
      <c r="G433" s="427"/>
    </row>
    <row r="434" spans="7:7" x14ac:dyDescent="0.25">
      <c r="G434" s="427"/>
    </row>
    <row r="435" spans="7:7" x14ac:dyDescent="0.25">
      <c r="G435" s="427"/>
    </row>
    <row r="436" spans="7:7" x14ac:dyDescent="0.25">
      <c r="G436" s="427"/>
    </row>
    <row r="437" spans="7:7" x14ac:dyDescent="0.25">
      <c r="G437" s="427"/>
    </row>
    <row r="438" spans="7:7" x14ac:dyDescent="0.25">
      <c r="G438" s="427"/>
    </row>
    <row r="439" spans="7:7" x14ac:dyDescent="0.25">
      <c r="G439" s="427"/>
    </row>
    <row r="440" spans="7:7" x14ac:dyDescent="0.25">
      <c r="G440" s="427"/>
    </row>
    <row r="441" spans="7:7" x14ac:dyDescent="0.25">
      <c r="G441" s="427"/>
    </row>
    <row r="442" spans="7:7" x14ac:dyDescent="0.25">
      <c r="G442" s="427"/>
    </row>
    <row r="443" spans="7:7" x14ac:dyDescent="0.25">
      <c r="G443" s="427"/>
    </row>
    <row r="444" spans="7:7" x14ac:dyDescent="0.25">
      <c r="G444" s="427"/>
    </row>
    <row r="445" spans="7:7" x14ac:dyDescent="0.25">
      <c r="G445" s="427"/>
    </row>
    <row r="446" spans="7:7" x14ac:dyDescent="0.25">
      <c r="G446" s="427"/>
    </row>
    <row r="447" spans="7:7" x14ac:dyDescent="0.25">
      <c r="G447" s="427"/>
    </row>
    <row r="448" spans="7:7" x14ac:dyDescent="0.25">
      <c r="G448" s="427"/>
    </row>
    <row r="449" spans="7:7" x14ac:dyDescent="0.25">
      <c r="G449" s="427"/>
    </row>
    <row r="450" spans="7:7" x14ac:dyDescent="0.25">
      <c r="G450" s="427"/>
    </row>
    <row r="451" spans="7:7" x14ac:dyDescent="0.25">
      <c r="G451" s="427"/>
    </row>
    <row r="452" spans="7:7" x14ac:dyDescent="0.25">
      <c r="G452" s="427"/>
    </row>
    <row r="453" spans="7:7" x14ac:dyDescent="0.25">
      <c r="G453" s="427"/>
    </row>
    <row r="454" spans="7:7" x14ac:dyDescent="0.25">
      <c r="G454" s="427"/>
    </row>
    <row r="455" spans="7:7" x14ac:dyDescent="0.25">
      <c r="G455" s="427"/>
    </row>
    <row r="456" spans="7:7" x14ac:dyDescent="0.25">
      <c r="G456" s="427"/>
    </row>
    <row r="457" spans="7:7" x14ac:dyDescent="0.25">
      <c r="G457" s="427"/>
    </row>
    <row r="458" spans="7:7" x14ac:dyDescent="0.25">
      <c r="G458" s="427"/>
    </row>
    <row r="459" spans="7:7" x14ac:dyDescent="0.25">
      <c r="G459" s="427"/>
    </row>
    <row r="460" spans="7:7" x14ac:dyDescent="0.25">
      <c r="G460" s="427"/>
    </row>
    <row r="461" spans="7:7" x14ac:dyDescent="0.25">
      <c r="G461" s="427"/>
    </row>
    <row r="462" spans="7:7" x14ac:dyDescent="0.25">
      <c r="G462" s="427"/>
    </row>
    <row r="463" spans="7:7" x14ac:dyDescent="0.25">
      <c r="G463" s="427"/>
    </row>
    <row r="464" spans="7:7" x14ac:dyDescent="0.25">
      <c r="G464" s="427"/>
    </row>
    <row r="465" spans="7:7" x14ac:dyDescent="0.25">
      <c r="G465" s="427"/>
    </row>
    <row r="466" spans="7:7" x14ac:dyDescent="0.25">
      <c r="G466" s="427"/>
    </row>
    <row r="467" spans="7:7" x14ac:dyDescent="0.25">
      <c r="G467" s="427"/>
    </row>
    <row r="468" spans="7:7" x14ac:dyDescent="0.25">
      <c r="G468" s="427"/>
    </row>
    <row r="469" spans="7:7" x14ac:dyDescent="0.25">
      <c r="G469" s="427"/>
    </row>
    <row r="470" spans="7:7" x14ac:dyDescent="0.25">
      <c r="G470" s="427"/>
    </row>
    <row r="471" spans="7:7" x14ac:dyDescent="0.25">
      <c r="G471" s="427"/>
    </row>
    <row r="472" spans="7:7" x14ac:dyDescent="0.25">
      <c r="G472" s="427"/>
    </row>
    <row r="473" spans="7:7" x14ac:dyDescent="0.25">
      <c r="G473" s="427"/>
    </row>
    <row r="474" spans="7:7" x14ac:dyDescent="0.25">
      <c r="G474" s="427"/>
    </row>
    <row r="475" spans="7:7" x14ac:dyDescent="0.25">
      <c r="G475" s="427"/>
    </row>
    <row r="476" spans="7:7" x14ac:dyDescent="0.25">
      <c r="G476" s="427"/>
    </row>
    <row r="477" spans="7:7" x14ac:dyDescent="0.25">
      <c r="G477" s="427"/>
    </row>
    <row r="478" spans="7:7" x14ac:dyDescent="0.25">
      <c r="G478" s="427"/>
    </row>
    <row r="479" spans="7:7" x14ac:dyDescent="0.25">
      <c r="G479" s="427"/>
    </row>
    <row r="480" spans="7:7" x14ac:dyDescent="0.25">
      <c r="G480" s="427"/>
    </row>
    <row r="481" spans="7:7" x14ac:dyDescent="0.25">
      <c r="G481" s="427"/>
    </row>
    <row r="482" spans="7:7" x14ac:dyDescent="0.25">
      <c r="G482" s="427"/>
    </row>
    <row r="483" spans="7:7" x14ac:dyDescent="0.25">
      <c r="G483" s="427"/>
    </row>
    <row r="484" spans="7:7" x14ac:dyDescent="0.25">
      <c r="G484" s="427"/>
    </row>
    <row r="485" spans="7:7" x14ac:dyDescent="0.25">
      <c r="G485" s="427"/>
    </row>
    <row r="486" spans="7:7" x14ac:dyDescent="0.25">
      <c r="G486" s="427"/>
    </row>
    <row r="487" spans="7:7" x14ac:dyDescent="0.25">
      <c r="G487" s="427"/>
    </row>
    <row r="488" spans="7:7" x14ac:dyDescent="0.25">
      <c r="G488" s="427"/>
    </row>
    <row r="489" spans="7:7" x14ac:dyDescent="0.25">
      <c r="G489" s="427"/>
    </row>
    <row r="490" spans="7:7" x14ac:dyDescent="0.25">
      <c r="G490" s="427"/>
    </row>
    <row r="491" spans="7:7" x14ac:dyDescent="0.25">
      <c r="G491" s="427"/>
    </row>
    <row r="492" spans="7:7" x14ac:dyDescent="0.25">
      <c r="G492" s="427"/>
    </row>
    <row r="493" spans="7:7" x14ac:dyDescent="0.25">
      <c r="G493" s="427"/>
    </row>
    <row r="494" spans="7:7" x14ac:dyDescent="0.25">
      <c r="G494" s="427"/>
    </row>
    <row r="495" spans="7:7" x14ac:dyDescent="0.25">
      <c r="G495" s="427"/>
    </row>
    <row r="496" spans="7:7" x14ac:dyDescent="0.25">
      <c r="G496" s="427"/>
    </row>
    <row r="497" spans="7:7" x14ac:dyDescent="0.25">
      <c r="G497" s="427"/>
    </row>
    <row r="498" spans="7:7" x14ac:dyDescent="0.25">
      <c r="G498" s="427"/>
    </row>
    <row r="499" spans="7:7" x14ac:dyDescent="0.25">
      <c r="G499" s="427"/>
    </row>
    <row r="500" spans="7:7" x14ac:dyDescent="0.25">
      <c r="G500" s="427"/>
    </row>
    <row r="501" spans="7:7" x14ac:dyDescent="0.25">
      <c r="G501" s="427"/>
    </row>
    <row r="502" spans="7:7" x14ac:dyDescent="0.25">
      <c r="G502" s="427"/>
    </row>
    <row r="503" spans="7:7" x14ac:dyDescent="0.25">
      <c r="G503" s="427"/>
    </row>
    <row r="504" spans="7:7" x14ac:dyDescent="0.25">
      <c r="G504" s="427"/>
    </row>
    <row r="505" spans="7:7" x14ac:dyDescent="0.25">
      <c r="G505" s="427"/>
    </row>
    <row r="506" spans="7:7" x14ac:dyDescent="0.25">
      <c r="G506" s="427"/>
    </row>
    <row r="507" spans="7:7" x14ac:dyDescent="0.25">
      <c r="G507" s="427"/>
    </row>
    <row r="508" spans="7:7" x14ac:dyDescent="0.25">
      <c r="G508" s="427"/>
    </row>
    <row r="509" spans="7:7" x14ac:dyDescent="0.25">
      <c r="G509" s="427"/>
    </row>
    <row r="510" spans="7:7" x14ac:dyDescent="0.25">
      <c r="G510" s="427"/>
    </row>
    <row r="511" spans="7:7" x14ac:dyDescent="0.25">
      <c r="G511" s="427"/>
    </row>
    <row r="512" spans="7:7" x14ac:dyDescent="0.25">
      <c r="G512" s="427"/>
    </row>
    <row r="513" spans="7:7" x14ac:dyDescent="0.25">
      <c r="G513" s="427"/>
    </row>
    <row r="514" spans="7:7" x14ac:dyDescent="0.25">
      <c r="G514" s="427"/>
    </row>
    <row r="515" spans="7:7" x14ac:dyDescent="0.25">
      <c r="G515" s="427"/>
    </row>
    <row r="516" spans="7:7" x14ac:dyDescent="0.25">
      <c r="G516" s="427"/>
    </row>
    <row r="517" spans="7:7" x14ac:dyDescent="0.25">
      <c r="G517" s="427"/>
    </row>
    <row r="518" spans="7:7" x14ac:dyDescent="0.25">
      <c r="G518" s="427"/>
    </row>
    <row r="519" spans="7:7" x14ac:dyDescent="0.25">
      <c r="G519" s="427"/>
    </row>
    <row r="520" spans="7:7" x14ac:dyDescent="0.25">
      <c r="G520" s="427"/>
    </row>
    <row r="521" spans="7:7" x14ac:dyDescent="0.25">
      <c r="G521" s="427"/>
    </row>
    <row r="522" spans="7:7" x14ac:dyDescent="0.25">
      <c r="G522" s="427"/>
    </row>
    <row r="523" spans="7:7" x14ac:dyDescent="0.25">
      <c r="G523" s="427"/>
    </row>
    <row r="524" spans="7:7" x14ac:dyDescent="0.25">
      <c r="G524" s="427"/>
    </row>
    <row r="525" spans="7:7" x14ac:dyDescent="0.25">
      <c r="G525" s="427"/>
    </row>
    <row r="526" spans="7:7" x14ac:dyDescent="0.25">
      <c r="G526" s="427"/>
    </row>
    <row r="527" spans="7:7" x14ac:dyDescent="0.25">
      <c r="G527" s="427"/>
    </row>
    <row r="528" spans="7:7" x14ac:dyDescent="0.25">
      <c r="G528" s="427"/>
    </row>
    <row r="529" spans="7:7" x14ac:dyDescent="0.25">
      <c r="G529" s="427"/>
    </row>
    <row r="530" spans="7:7" x14ac:dyDescent="0.25">
      <c r="G530" s="427"/>
    </row>
    <row r="531" spans="7:7" x14ac:dyDescent="0.25">
      <c r="G531" s="427"/>
    </row>
    <row r="532" spans="7:7" x14ac:dyDescent="0.25">
      <c r="G532" s="427"/>
    </row>
    <row r="533" spans="7:7" x14ac:dyDescent="0.25">
      <c r="G533" s="427"/>
    </row>
    <row r="534" spans="7:7" x14ac:dyDescent="0.25">
      <c r="G534" s="427"/>
    </row>
    <row r="535" spans="7:7" x14ac:dyDescent="0.25">
      <c r="G535" s="427"/>
    </row>
    <row r="536" spans="7:7" x14ac:dyDescent="0.25">
      <c r="G536" s="427"/>
    </row>
    <row r="537" spans="7:7" x14ac:dyDescent="0.25">
      <c r="G537" s="427"/>
    </row>
    <row r="538" spans="7:7" x14ac:dyDescent="0.25">
      <c r="G538" s="427"/>
    </row>
    <row r="539" spans="7:7" x14ac:dyDescent="0.25">
      <c r="G539" s="427"/>
    </row>
    <row r="540" spans="7:7" x14ac:dyDescent="0.25">
      <c r="G540" s="427"/>
    </row>
    <row r="541" spans="7:7" x14ac:dyDescent="0.25">
      <c r="G541" s="427"/>
    </row>
    <row r="542" spans="7:7" x14ac:dyDescent="0.25">
      <c r="G542" s="427"/>
    </row>
    <row r="543" spans="7:7" x14ac:dyDescent="0.25">
      <c r="G543" s="427"/>
    </row>
    <row r="544" spans="7:7" x14ac:dyDescent="0.25">
      <c r="G544" s="427"/>
    </row>
    <row r="545" spans="7:7" x14ac:dyDescent="0.25">
      <c r="G545" s="427"/>
    </row>
    <row r="546" spans="7:7" x14ac:dyDescent="0.25">
      <c r="G546" s="427"/>
    </row>
    <row r="547" spans="7:7" x14ac:dyDescent="0.25">
      <c r="G547" s="427"/>
    </row>
    <row r="548" spans="7:7" x14ac:dyDescent="0.25">
      <c r="G548" s="427"/>
    </row>
    <row r="549" spans="7:7" x14ac:dyDescent="0.25">
      <c r="G549" s="427"/>
    </row>
    <row r="550" spans="7:7" x14ac:dyDescent="0.25">
      <c r="G550" s="427"/>
    </row>
    <row r="551" spans="7:7" x14ac:dyDescent="0.25">
      <c r="G551" s="427"/>
    </row>
    <row r="552" spans="7:7" x14ac:dyDescent="0.25">
      <c r="G552" s="427"/>
    </row>
    <row r="553" spans="7:7" x14ac:dyDescent="0.25">
      <c r="G553" s="427"/>
    </row>
    <row r="554" spans="7:7" x14ac:dyDescent="0.25">
      <c r="G554" s="427"/>
    </row>
  </sheetData>
  <sortState xmlns:xlrd2="http://schemas.microsoft.com/office/spreadsheetml/2017/richdata2" ref="A225:XFD253">
    <sortCondition ref="A225:A253"/>
  </sortState>
  <mergeCells count="2">
    <mergeCell ref="C2:D2"/>
    <mergeCell ref="E2:G2"/>
  </mergeCells>
  <pageMargins left="0.7" right="0.7" top="0.75" bottom="0.75" header="0.3" footer="0.3"/>
  <pageSetup scale="69" fitToHeight="0" orientation="portrait" r:id="rId1"/>
  <headerFooter alignWithMargins="0">
    <oddHeader>&amp;RAttachment 1D</oddHeader>
  </headerFooter>
  <rowBreaks count="2" manualBreakCount="2">
    <brk id="223" max="6" man="1"/>
    <brk id="394" max="6" man="1"/>
  </row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5" tint="-0.249977111117893"/>
    <pageSetUpPr fitToPage="1"/>
  </sheetPr>
  <dimension ref="A1:H49"/>
  <sheetViews>
    <sheetView workbookViewId="0">
      <selection activeCell="A4" sqref="A4"/>
    </sheetView>
  </sheetViews>
  <sheetFormatPr defaultColWidth="9.140625" defaultRowHeight="15.75" x14ac:dyDescent="0.25"/>
  <cols>
    <col min="1" max="1" width="52.5703125" style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62" t="s">
        <v>34</v>
      </c>
    </row>
    <row r="2" spans="1:8" x14ac:dyDescent="0.25">
      <c r="A2" s="1" t="s">
        <v>1052</v>
      </c>
    </row>
    <row r="3" spans="1:8" x14ac:dyDescent="0.25">
      <c r="A3" s="1" t="s">
        <v>1054</v>
      </c>
      <c r="B3" s="157"/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>
        <v>0</v>
      </c>
      <c r="D6" s="733">
        <v>0</v>
      </c>
      <c r="E6" s="724"/>
    </row>
    <row r="7" spans="1:8" x14ac:dyDescent="0.25">
      <c r="A7" s="687" t="s">
        <v>1063</v>
      </c>
      <c r="B7" s="687">
        <v>15</v>
      </c>
      <c r="C7" s="733">
        <v>10.5</v>
      </c>
      <c r="D7" s="733">
        <v>10.75</v>
      </c>
      <c r="E7" s="724">
        <f t="shared" ref="E7:E13" si="0">+(D7-C7)/C7</f>
        <v>2.3809523809523808E-2</v>
      </c>
    </row>
    <row r="8" spans="1:8" x14ac:dyDescent="0.25">
      <c r="A8" s="687" t="s">
        <v>1064</v>
      </c>
      <c r="B8" s="687">
        <v>15</v>
      </c>
      <c r="C8" s="733">
        <v>0</v>
      </c>
      <c r="D8" s="733">
        <v>0</v>
      </c>
      <c r="E8" s="724"/>
    </row>
    <row r="9" spans="1:8" x14ac:dyDescent="0.25">
      <c r="A9" s="687" t="s">
        <v>1065</v>
      </c>
      <c r="B9" s="687">
        <v>15</v>
      </c>
      <c r="C9" s="733">
        <v>1.85</v>
      </c>
      <c r="D9" s="733">
        <v>1.9</v>
      </c>
      <c r="E9" s="724">
        <f t="shared" si="0"/>
        <v>2.7027027027026931E-2</v>
      </c>
    </row>
    <row r="10" spans="1:8" x14ac:dyDescent="0.25">
      <c r="A10" s="687" t="s">
        <v>1066</v>
      </c>
      <c r="B10" s="687">
        <v>15</v>
      </c>
      <c r="C10" s="733">
        <v>7.5</v>
      </c>
      <c r="D10" s="733">
        <v>7.65</v>
      </c>
      <c r="E10" s="724">
        <f t="shared" si="0"/>
        <v>2.0000000000000049E-2</v>
      </c>
    </row>
    <row r="11" spans="1:8" x14ac:dyDescent="0.25">
      <c r="A11" s="687" t="s">
        <v>1028</v>
      </c>
      <c r="B11" s="687">
        <v>15</v>
      </c>
      <c r="C11" s="733">
        <v>3.25</v>
      </c>
      <c r="D11" s="733">
        <v>3.5</v>
      </c>
      <c r="E11" s="724">
        <f t="shared" si="0"/>
        <v>7.6923076923076927E-2</v>
      </c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703.5</v>
      </c>
      <c r="D13" s="733">
        <f>+((D12*B12)+(D11*B11)+(D10*B10)+(D9*B9)+(D8*B8)+(D7*B7)+(D6*B6))*2</f>
        <v>724.5</v>
      </c>
      <c r="E13" s="776">
        <f t="shared" si="0"/>
        <v>2.9850746268656716E-2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179.71</v>
      </c>
      <c r="C16" s="723">
        <v>179.71</v>
      </c>
      <c r="D16" s="724">
        <f>(C16-B16)/B16</f>
        <v>0</v>
      </c>
    </row>
    <row r="17" spans="1:4" x14ac:dyDescent="0.25">
      <c r="A17" s="687" t="s">
        <v>1070</v>
      </c>
      <c r="B17" s="723">
        <v>179.71</v>
      </c>
      <c r="C17" s="723">
        <v>179.71</v>
      </c>
      <c r="D17" s="724">
        <f>(C17-B17)/B17</f>
        <v>0</v>
      </c>
    </row>
    <row r="18" spans="1:4" x14ac:dyDescent="0.25">
      <c r="A18" s="687" t="s">
        <v>1071</v>
      </c>
      <c r="B18" s="723">
        <v>189.71</v>
      </c>
      <c r="C18" s="723">
        <v>189.71</v>
      </c>
      <c r="D18" s="724">
        <f>(C18-B18)/B18</f>
        <v>0</v>
      </c>
    </row>
    <row r="20" spans="1:4" x14ac:dyDescent="0.25">
      <c r="A20" s="45"/>
      <c r="B20" s="735" t="s">
        <v>57</v>
      </c>
      <c r="C20" s="895" t="s">
        <v>58</v>
      </c>
      <c r="D20" s="895"/>
    </row>
    <row r="21" spans="1:4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4" x14ac:dyDescent="0.25">
      <c r="A22" s="184" t="s">
        <v>386</v>
      </c>
      <c r="B22" s="214">
        <v>236.49</v>
      </c>
      <c r="C22" s="214">
        <v>236.49</v>
      </c>
      <c r="D22" s="215">
        <f t="shared" ref="D22:D30" si="1">(C22-B22)/B22</f>
        <v>0</v>
      </c>
    </row>
    <row r="23" spans="1:4" x14ac:dyDescent="0.25">
      <c r="A23" s="184" t="s">
        <v>1258</v>
      </c>
      <c r="B23" s="216">
        <v>215.9</v>
      </c>
      <c r="C23" s="216">
        <v>215.9</v>
      </c>
      <c r="D23" s="215">
        <f t="shared" si="1"/>
        <v>0</v>
      </c>
    </row>
    <row r="24" spans="1:4" x14ac:dyDescent="0.25">
      <c r="A24" s="184" t="s">
        <v>109</v>
      </c>
      <c r="B24" s="216">
        <v>206.31</v>
      </c>
      <c r="C24" s="216">
        <v>206.31</v>
      </c>
      <c r="D24" s="215">
        <f t="shared" si="1"/>
        <v>0</v>
      </c>
    </row>
    <row r="25" spans="1:4" x14ac:dyDescent="0.25">
      <c r="A25" s="185" t="s">
        <v>110</v>
      </c>
      <c r="B25" s="217">
        <v>206.31</v>
      </c>
      <c r="C25" s="216">
        <v>206.31</v>
      </c>
      <c r="D25" s="218">
        <f t="shared" si="1"/>
        <v>0</v>
      </c>
    </row>
    <row r="26" spans="1:4" x14ac:dyDescent="0.25">
      <c r="A26" s="185" t="s">
        <v>388</v>
      </c>
      <c r="B26" s="217">
        <v>206.31</v>
      </c>
      <c r="C26" s="216">
        <v>206.31</v>
      </c>
      <c r="D26" s="218">
        <f t="shared" si="1"/>
        <v>0</v>
      </c>
    </row>
    <row r="27" spans="1:4" x14ac:dyDescent="0.25">
      <c r="A27" s="185" t="s">
        <v>72</v>
      </c>
      <c r="B27" s="217">
        <v>206.31</v>
      </c>
      <c r="C27" s="216">
        <v>206.31</v>
      </c>
      <c r="D27" s="218">
        <f t="shared" si="1"/>
        <v>0</v>
      </c>
    </row>
    <row r="28" spans="1:4" x14ac:dyDescent="0.25">
      <c r="A28" s="185" t="s">
        <v>1259</v>
      </c>
      <c r="B28" s="217">
        <v>206.31</v>
      </c>
      <c r="C28" s="216">
        <v>206.31</v>
      </c>
      <c r="D28" s="218">
        <f t="shared" si="1"/>
        <v>0</v>
      </c>
    </row>
    <row r="29" spans="1:4" x14ac:dyDescent="0.25">
      <c r="A29" s="185" t="s">
        <v>389</v>
      </c>
      <c r="B29" s="217">
        <v>206.31</v>
      </c>
      <c r="C29" s="216">
        <v>206.31</v>
      </c>
      <c r="D29" s="218">
        <f t="shared" si="1"/>
        <v>0</v>
      </c>
    </row>
    <row r="30" spans="1:4" x14ac:dyDescent="0.25">
      <c r="A30" s="185" t="s">
        <v>303</v>
      </c>
      <c r="B30" s="217">
        <v>206.31</v>
      </c>
      <c r="C30" s="217">
        <v>206.31</v>
      </c>
      <c r="D30" s="218">
        <f t="shared" si="1"/>
        <v>0</v>
      </c>
    </row>
    <row r="32" spans="1:4" x14ac:dyDescent="0.25">
      <c r="A32" s="45"/>
      <c r="B32" s="735" t="s">
        <v>57</v>
      </c>
      <c r="C32" s="895" t="s">
        <v>58</v>
      </c>
      <c r="D32" s="895"/>
    </row>
    <row r="33" spans="1:4" ht="78.75" x14ac:dyDescent="0.25">
      <c r="A33" s="731" t="s">
        <v>1073</v>
      </c>
      <c r="B33" s="732" t="s">
        <v>60</v>
      </c>
      <c r="C33" s="732" t="s">
        <v>60</v>
      </c>
      <c r="D33" s="732" t="s">
        <v>61</v>
      </c>
    </row>
    <row r="34" spans="1:4" x14ac:dyDescent="0.25">
      <c r="A34" s="793" t="s">
        <v>835</v>
      </c>
      <c r="B34" s="702">
        <v>215.9</v>
      </c>
      <c r="C34" s="702">
        <v>215.9</v>
      </c>
      <c r="D34" s="741">
        <f t="shared" ref="D34:D48" si="2">(C34-B34)/B34</f>
        <v>0</v>
      </c>
    </row>
    <row r="35" spans="1:4" x14ac:dyDescent="0.25">
      <c r="A35" s="793" t="s">
        <v>836</v>
      </c>
      <c r="B35" s="702">
        <v>215.9</v>
      </c>
      <c r="C35" s="702">
        <v>215.9</v>
      </c>
      <c r="D35" s="741">
        <f t="shared" si="2"/>
        <v>0</v>
      </c>
    </row>
    <row r="36" spans="1:4" x14ac:dyDescent="0.25">
      <c r="A36" s="793" t="s">
        <v>837</v>
      </c>
      <c r="B36" s="702">
        <v>215.9</v>
      </c>
      <c r="C36" s="702">
        <v>215.9</v>
      </c>
      <c r="D36" s="741">
        <f t="shared" si="2"/>
        <v>0</v>
      </c>
    </row>
    <row r="37" spans="1:4" x14ac:dyDescent="0.25">
      <c r="A37" s="793" t="s">
        <v>838</v>
      </c>
      <c r="B37" s="702">
        <v>215.9</v>
      </c>
      <c r="C37" s="702">
        <v>215.9</v>
      </c>
      <c r="D37" s="741">
        <f t="shared" si="2"/>
        <v>0</v>
      </c>
    </row>
    <row r="38" spans="1:4" ht="31.5" x14ac:dyDescent="0.25">
      <c r="A38" s="793" t="s">
        <v>839</v>
      </c>
      <c r="B38" s="702">
        <v>215.9</v>
      </c>
      <c r="C38" s="702">
        <v>215.9</v>
      </c>
      <c r="D38" s="741">
        <f t="shared" si="2"/>
        <v>0</v>
      </c>
    </row>
    <row r="39" spans="1:4" x14ac:dyDescent="0.25">
      <c r="A39" s="793" t="s">
        <v>840</v>
      </c>
      <c r="B39" s="702">
        <v>215.9</v>
      </c>
      <c r="C39" s="702">
        <v>215.9</v>
      </c>
      <c r="D39" s="741">
        <f t="shared" si="2"/>
        <v>0</v>
      </c>
    </row>
    <row r="40" spans="1:4" x14ac:dyDescent="0.25">
      <c r="A40" s="793" t="s">
        <v>841</v>
      </c>
      <c r="B40" s="702">
        <v>215.9</v>
      </c>
      <c r="C40" s="702">
        <v>215.9</v>
      </c>
      <c r="D40" s="741">
        <f t="shared" si="2"/>
        <v>0</v>
      </c>
    </row>
    <row r="41" spans="1:4" x14ac:dyDescent="0.25">
      <c r="A41" s="793" t="s">
        <v>842</v>
      </c>
      <c r="B41" s="702">
        <v>215.9</v>
      </c>
      <c r="C41" s="702">
        <v>215.9</v>
      </c>
      <c r="D41" s="741">
        <f t="shared" si="2"/>
        <v>0</v>
      </c>
    </row>
    <row r="42" spans="1:4" ht="31.5" x14ac:dyDescent="0.25">
      <c r="A42" s="701" t="s">
        <v>843</v>
      </c>
      <c r="B42" s="702">
        <v>215.9</v>
      </c>
      <c r="C42" s="702">
        <v>215.9</v>
      </c>
      <c r="D42" s="741">
        <f t="shared" si="2"/>
        <v>0</v>
      </c>
    </row>
    <row r="43" spans="1:4" x14ac:dyDescent="0.25">
      <c r="A43" s="793" t="s">
        <v>844</v>
      </c>
      <c r="B43" s="702">
        <v>215.9</v>
      </c>
      <c r="C43" s="702">
        <v>215.9</v>
      </c>
      <c r="D43" s="741">
        <f t="shared" si="2"/>
        <v>0</v>
      </c>
    </row>
    <row r="44" spans="1:4" x14ac:dyDescent="0.25">
      <c r="A44" s="793" t="s">
        <v>845</v>
      </c>
      <c r="B44" s="702">
        <v>215.9</v>
      </c>
      <c r="C44" s="702">
        <v>215.9</v>
      </c>
      <c r="D44" s="741">
        <f t="shared" si="2"/>
        <v>0</v>
      </c>
    </row>
    <row r="45" spans="1:4" x14ac:dyDescent="0.25">
      <c r="A45" s="793" t="s">
        <v>846</v>
      </c>
      <c r="B45" s="702">
        <v>215.9</v>
      </c>
      <c r="C45" s="702">
        <v>215.9</v>
      </c>
      <c r="D45" s="741">
        <f t="shared" si="2"/>
        <v>0</v>
      </c>
    </row>
    <row r="46" spans="1:4" x14ac:dyDescent="0.25">
      <c r="A46" s="793" t="s">
        <v>847</v>
      </c>
      <c r="B46" s="702">
        <v>215.9</v>
      </c>
      <c r="C46" s="702">
        <v>215.9</v>
      </c>
      <c r="D46" s="741">
        <f t="shared" si="2"/>
        <v>0</v>
      </c>
    </row>
    <row r="47" spans="1:4" x14ac:dyDescent="0.25">
      <c r="A47" s="793" t="s">
        <v>848</v>
      </c>
      <c r="B47" s="702">
        <v>215.9</v>
      </c>
      <c r="C47" s="702">
        <v>215.9</v>
      </c>
      <c r="D47" s="741">
        <f t="shared" si="2"/>
        <v>0</v>
      </c>
    </row>
    <row r="48" spans="1:4" x14ac:dyDescent="0.25">
      <c r="A48" s="793" t="s">
        <v>849</v>
      </c>
      <c r="B48" s="702">
        <v>215.9</v>
      </c>
      <c r="C48" s="702">
        <v>215.9</v>
      </c>
      <c r="D48" s="741">
        <f t="shared" si="2"/>
        <v>0</v>
      </c>
    </row>
    <row r="49" spans="1:4" x14ac:dyDescent="0.25">
      <c r="A49" s="701" t="s">
        <v>310</v>
      </c>
      <c r="B49" s="706">
        <v>211.45</v>
      </c>
      <c r="C49" s="702">
        <v>211.45</v>
      </c>
      <c r="D49" s="755">
        <f>(C49-B49)/B49</f>
        <v>0</v>
      </c>
    </row>
  </sheetData>
  <mergeCells count="2">
    <mergeCell ref="C20:D20"/>
    <mergeCell ref="C32:D32"/>
  </mergeCells>
  <pageMargins left="0.7" right="0.7" top="0.75" bottom="0.75" header="0.3" footer="0.3"/>
  <pageSetup scale="5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6" tint="-0.249977111117893"/>
  </sheetPr>
  <dimension ref="A1:H98"/>
  <sheetViews>
    <sheetView topLeftCell="A13" workbookViewId="0">
      <selection activeCell="F14" sqref="F1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53" t="s">
        <v>33</v>
      </c>
    </row>
    <row r="2" spans="1:8" x14ac:dyDescent="0.25">
      <c r="A2" s="1" t="s">
        <v>1052</v>
      </c>
      <c r="B2" s="1" t="s">
        <v>1260</v>
      </c>
    </row>
    <row r="3" spans="1:8" x14ac:dyDescent="0.25">
      <c r="A3" s="1" t="s">
        <v>1054</v>
      </c>
      <c r="B3" s="157" t="s">
        <v>1261</v>
      </c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/>
      <c r="D6" s="733"/>
      <c r="E6" s="724"/>
    </row>
    <row r="7" spans="1:8" x14ac:dyDescent="0.25">
      <c r="A7" s="687" t="s">
        <v>1063</v>
      </c>
      <c r="B7" s="687">
        <v>15</v>
      </c>
      <c r="C7" s="733">
        <v>11</v>
      </c>
      <c r="D7" s="733">
        <v>11</v>
      </c>
      <c r="E7" s="724">
        <f t="shared" ref="E7:E13" si="0">+(D7-C7)/C7</f>
        <v>0</v>
      </c>
    </row>
    <row r="8" spans="1:8" x14ac:dyDescent="0.25">
      <c r="A8" s="687" t="s">
        <v>1064</v>
      </c>
      <c r="B8" s="687">
        <v>15</v>
      </c>
      <c r="C8" s="733"/>
      <c r="D8" s="733"/>
      <c r="E8" s="724"/>
    </row>
    <row r="9" spans="1:8" x14ac:dyDescent="0.25">
      <c r="A9" s="687" t="s">
        <v>1065</v>
      </c>
      <c r="B9" s="687">
        <v>15</v>
      </c>
      <c r="C9" s="733">
        <v>3.05</v>
      </c>
      <c r="D9" s="733">
        <v>3.05</v>
      </c>
      <c r="E9" s="724">
        <f t="shared" si="0"/>
        <v>0</v>
      </c>
    </row>
    <row r="10" spans="1:8" x14ac:dyDescent="0.25">
      <c r="A10" s="687" t="s">
        <v>1066</v>
      </c>
      <c r="B10" s="687">
        <v>15</v>
      </c>
      <c r="C10" s="733">
        <v>4</v>
      </c>
      <c r="D10" s="733">
        <v>4</v>
      </c>
      <c r="E10" s="724">
        <f t="shared" si="0"/>
        <v>0</v>
      </c>
    </row>
    <row r="11" spans="1:8" x14ac:dyDescent="0.25">
      <c r="A11" s="687" t="s">
        <v>1028</v>
      </c>
      <c r="B11" s="687">
        <v>15</v>
      </c>
      <c r="C11" s="733">
        <v>9.33</v>
      </c>
      <c r="D11" s="733">
        <v>9.33</v>
      </c>
      <c r="E11" s="724">
        <f t="shared" si="0"/>
        <v>0</v>
      </c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831.9</v>
      </c>
      <c r="D13" s="733">
        <f>+((D12*B12)+(D11*B11)+(D10*B10)+(D9*B9)+(D8*B8)+(D7*B7)+(D6*B6))*2</f>
        <v>831.9</v>
      </c>
      <c r="E13" s="724">
        <f t="shared" si="0"/>
        <v>0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723">
        <v>182.87</v>
      </c>
      <c r="C16" s="723">
        <v>182.87</v>
      </c>
      <c r="D16" s="724">
        <f>(C16-B16)/B16</f>
        <v>0</v>
      </c>
    </row>
    <row r="17" spans="1:5" x14ac:dyDescent="0.25">
      <c r="A17" s="687" t="s">
        <v>1070</v>
      </c>
      <c r="B17" s="723">
        <v>182.87</v>
      </c>
      <c r="C17" s="723">
        <v>182.87</v>
      </c>
      <c r="D17" s="724">
        <f>(C17-B17)/B17</f>
        <v>0</v>
      </c>
    </row>
    <row r="18" spans="1:5" x14ac:dyDescent="0.25">
      <c r="A18" s="687" t="s">
        <v>1071</v>
      </c>
      <c r="B18" s="723">
        <v>204.2</v>
      </c>
      <c r="C18" s="723">
        <v>204.2</v>
      </c>
      <c r="D18" s="724">
        <f>(C18-B18)/B18</f>
        <v>0</v>
      </c>
      <c r="E18" s="2"/>
    </row>
    <row r="20" spans="1:5" x14ac:dyDescent="0.25">
      <c r="A20" s="45"/>
      <c r="B20" s="735" t="s">
        <v>57</v>
      </c>
      <c r="C20" s="895" t="s">
        <v>58</v>
      </c>
      <c r="D20" s="895"/>
    </row>
    <row r="21" spans="1:5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5" x14ac:dyDescent="0.25">
      <c r="A22" s="701" t="s">
        <v>363</v>
      </c>
      <c r="B22" s="791">
        <v>204.01</v>
      </c>
      <c r="C22" s="702">
        <v>204.01</v>
      </c>
      <c r="D22" s="741">
        <f t="shared" ref="D22:D26" si="1">(C22-B22)/B22</f>
        <v>0</v>
      </c>
    </row>
    <row r="23" spans="1:5" x14ac:dyDescent="0.25">
      <c r="A23" s="701" t="s">
        <v>298</v>
      </c>
      <c r="B23" s="791">
        <v>242.91</v>
      </c>
      <c r="C23" s="702">
        <v>242.91</v>
      </c>
      <c r="D23" s="741">
        <f t="shared" si="1"/>
        <v>0</v>
      </c>
    </row>
    <row r="24" spans="1:5" x14ac:dyDescent="0.25">
      <c r="A24" s="701" t="s">
        <v>364</v>
      </c>
      <c r="B24" s="791">
        <v>198.46</v>
      </c>
      <c r="C24" s="702">
        <v>198.46</v>
      </c>
      <c r="D24" s="741">
        <f t="shared" si="1"/>
        <v>0</v>
      </c>
    </row>
    <row r="25" spans="1:5" x14ac:dyDescent="0.25">
      <c r="A25" s="701" t="s">
        <v>365</v>
      </c>
      <c r="B25" s="791">
        <v>217.53</v>
      </c>
      <c r="C25" s="702">
        <v>217.53</v>
      </c>
      <c r="D25" s="741">
        <f t="shared" si="1"/>
        <v>0</v>
      </c>
    </row>
    <row r="26" spans="1:5" x14ac:dyDescent="0.25">
      <c r="A26" s="701" t="s">
        <v>366</v>
      </c>
      <c r="B26" s="791">
        <v>237.77</v>
      </c>
      <c r="C26" s="702">
        <v>237.77</v>
      </c>
      <c r="D26" s="741">
        <f t="shared" si="1"/>
        <v>0</v>
      </c>
    </row>
    <row r="28" spans="1:5" x14ac:dyDescent="0.25">
      <c r="A28" s="511" t="s">
        <v>1073</v>
      </c>
    </row>
    <row r="29" spans="1:5" x14ac:dyDescent="0.25">
      <c r="A29" s="701" t="s">
        <v>680</v>
      </c>
      <c r="B29" s="804">
        <v>210.32</v>
      </c>
      <c r="C29" s="702">
        <v>210.32</v>
      </c>
      <c r="D29" s="741">
        <f t="shared" ref="D29:D90" si="2">(C29-B29)/B29</f>
        <v>0</v>
      </c>
    </row>
    <row r="30" spans="1:5" x14ac:dyDescent="0.25">
      <c r="A30" s="701" t="s">
        <v>681</v>
      </c>
      <c r="B30" s="804">
        <v>210.32</v>
      </c>
      <c r="C30" s="702">
        <v>210.32</v>
      </c>
      <c r="D30" s="741">
        <f t="shared" si="2"/>
        <v>0</v>
      </c>
    </row>
    <row r="31" spans="1:5" x14ac:dyDescent="0.25">
      <c r="A31" s="701" t="s">
        <v>682</v>
      </c>
      <c r="B31" s="804">
        <v>190.27</v>
      </c>
      <c r="C31" s="702">
        <v>190.27</v>
      </c>
      <c r="D31" s="741">
        <f t="shared" si="2"/>
        <v>0</v>
      </c>
    </row>
    <row r="32" spans="1:5" ht="31.5" x14ac:dyDescent="0.25">
      <c r="A32" s="701" t="s">
        <v>683</v>
      </c>
      <c r="B32" s="804">
        <v>198.46</v>
      </c>
      <c r="C32" s="702">
        <v>198.46</v>
      </c>
      <c r="D32" s="741">
        <f t="shared" si="2"/>
        <v>0</v>
      </c>
    </row>
    <row r="33" spans="1:4" ht="31.5" x14ac:dyDescent="0.25">
      <c r="A33" s="701" t="s">
        <v>684</v>
      </c>
      <c r="B33" s="804">
        <v>198.46</v>
      </c>
      <c r="C33" s="702">
        <v>198.46</v>
      </c>
      <c r="D33" s="741">
        <f t="shared" si="2"/>
        <v>0</v>
      </c>
    </row>
    <row r="34" spans="1:4" ht="31.5" x14ac:dyDescent="0.25">
      <c r="A34" s="701" t="s">
        <v>685</v>
      </c>
      <c r="B34" s="804">
        <v>198.46</v>
      </c>
      <c r="C34" s="702">
        <v>198.46</v>
      </c>
      <c r="D34" s="741">
        <f t="shared" si="2"/>
        <v>0</v>
      </c>
    </row>
    <row r="35" spans="1:4" ht="31.5" x14ac:dyDescent="0.25">
      <c r="A35" s="701" t="s">
        <v>686</v>
      </c>
      <c r="B35" s="804">
        <v>198.46</v>
      </c>
      <c r="C35" s="702">
        <v>198.46</v>
      </c>
      <c r="D35" s="741">
        <f t="shared" si="2"/>
        <v>0</v>
      </c>
    </row>
    <row r="36" spans="1:4" x14ac:dyDescent="0.25">
      <c r="A36" s="701" t="s">
        <v>687</v>
      </c>
      <c r="B36" s="804">
        <v>198.46</v>
      </c>
      <c r="C36" s="702">
        <v>198.46</v>
      </c>
      <c r="D36" s="741">
        <f t="shared" si="2"/>
        <v>0</v>
      </c>
    </row>
    <row r="37" spans="1:4" x14ac:dyDescent="0.25">
      <c r="A37" s="701" t="s">
        <v>688</v>
      </c>
      <c r="B37" s="804">
        <v>198.46</v>
      </c>
      <c r="C37" s="702">
        <v>198.46</v>
      </c>
      <c r="D37" s="741">
        <f t="shared" si="2"/>
        <v>0</v>
      </c>
    </row>
    <row r="38" spans="1:4" x14ac:dyDescent="0.25">
      <c r="A38" s="701" t="s">
        <v>689</v>
      </c>
      <c r="B38" s="804">
        <v>198.46</v>
      </c>
      <c r="C38" s="702">
        <v>198.46</v>
      </c>
      <c r="D38" s="741">
        <f t="shared" si="2"/>
        <v>0</v>
      </c>
    </row>
    <row r="39" spans="1:4" ht="31.5" x14ac:dyDescent="0.25">
      <c r="A39" s="701" t="s">
        <v>690</v>
      </c>
      <c r="B39" s="804">
        <v>198.46</v>
      </c>
      <c r="C39" s="702">
        <v>198.46</v>
      </c>
      <c r="D39" s="741">
        <f t="shared" si="2"/>
        <v>0</v>
      </c>
    </row>
    <row r="40" spans="1:4" ht="31.5" x14ac:dyDescent="0.25">
      <c r="A40" s="701" t="s">
        <v>691</v>
      </c>
      <c r="B40" s="804">
        <v>198.46</v>
      </c>
      <c r="C40" s="702">
        <v>198.46</v>
      </c>
      <c r="D40" s="741">
        <f t="shared" si="2"/>
        <v>0</v>
      </c>
    </row>
    <row r="41" spans="1:4" ht="31.5" x14ac:dyDescent="0.25">
      <c r="A41" s="701" t="s">
        <v>692</v>
      </c>
      <c r="B41" s="804">
        <v>198.46</v>
      </c>
      <c r="C41" s="702">
        <v>198.46</v>
      </c>
      <c r="D41" s="741">
        <f t="shared" si="2"/>
        <v>0</v>
      </c>
    </row>
    <row r="42" spans="1:4" ht="31.5" x14ac:dyDescent="0.25">
      <c r="A42" s="701" t="s">
        <v>693</v>
      </c>
      <c r="B42" s="804">
        <v>198.46</v>
      </c>
      <c r="C42" s="702">
        <v>198.46</v>
      </c>
      <c r="D42" s="741">
        <f t="shared" si="2"/>
        <v>0</v>
      </c>
    </row>
    <row r="43" spans="1:4" ht="31.5" x14ac:dyDescent="0.25">
      <c r="A43" s="701" t="s">
        <v>694</v>
      </c>
      <c r="B43" s="804">
        <v>198.46</v>
      </c>
      <c r="C43" s="702">
        <v>198.46</v>
      </c>
      <c r="D43" s="741">
        <f t="shared" si="2"/>
        <v>0</v>
      </c>
    </row>
    <row r="44" spans="1:4" ht="31.5" x14ac:dyDescent="0.25">
      <c r="A44" s="701" t="s">
        <v>695</v>
      </c>
      <c r="B44" s="804">
        <v>198.46</v>
      </c>
      <c r="C44" s="702">
        <v>198.46</v>
      </c>
      <c r="D44" s="741">
        <f t="shared" si="2"/>
        <v>0</v>
      </c>
    </row>
    <row r="45" spans="1:4" ht="31.5" x14ac:dyDescent="0.25">
      <c r="A45" s="701" t="s">
        <v>696</v>
      </c>
      <c r="B45" s="804">
        <v>198.46</v>
      </c>
      <c r="C45" s="702">
        <v>198.46</v>
      </c>
      <c r="D45" s="741">
        <f t="shared" si="2"/>
        <v>0</v>
      </c>
    </row>
    <row r="46" spans="1:4" ht="31.5" x14ac:dyDescent="0.25">
      <c r="A46" s="701" t="s">
        <v>697</v>
      </c>
      <c r="B46" s="804">
        <v>198.46</v>
      </c>
      <c r="C46" s="702">
        <v>198.46</v>
      </c>
      <c r="D46" s="741">
        <f t="shared" si="2"/>
        <v>0</v>
      </c>
    </row>
    <row r="47" spans="1:4" ht="31.5" x14ac:dyDescent="0.25">
      <c r="A47" s="701" t="s">
        <v>698</v>
      </c>
      <c r="B47" s="804">
        <v>198.46</v>
      </c>
      <c r="C47" s="702">
        <v>198.46</v>
      </c>
      <c r="D47" s="741">
        <f t="shared" si="2"/>
        <v>0</v>
      </c>
    </row>
    <row r="48" spans="1:4" ht="31.5" x14ac:dyDescent="0.25">
      <c r="A48" s="701" t="s">
        <v>699</v>
      </c>
      <c r="B48" s="804">
        <v>198.46</v>
      </c>
      <c r="C48" s="702">
        <v>198.46</v>
      </c>
      <c r="D48" s="741">
        <f t="shared" si="2"/>
        <v>0</v>
      </c>
    </row>
    <row r="49" spans="1:4" ht="31.5" x14ac:dyDescent="0.25">
      <c r="A49" s="701" t="s">
        <v>700</v>
      </c>
      <c r="B49" s="804">
        <v>198.46</v>
      </c>
      <c r="C49" s="702">
        <v>198.46</v>
      </c>
      <c r="D49" s="741">
        <f t="shared" si="2"/>
        <v>0</v>
      </c>
    </row>
    <row r="50" spans="1:4" ht="31.5" x14ac:dyDescent="0.25">
      <c r="A50" s="701" t="s">
        <v>701</v>
      </c>
      <c r="B50" s="804">
        <v>198.46</v>
      </c>
      <c r="C50" s="702">
        <v>198.46</v>
      </c>
      <c r="D50" s="741">
        <f t="shared" si="2"/>
        <v>0</v>
      </c>
    </row>
    <row r="51" spans="1:4" ht="31.5" x14ac:dyDescent="0.25">
      <c r="A51" s="701" t="s">
        <v>702</v>
      </c>
      <c r="B51" s="804">
        <v>198.46</v>
      </c>
      <c r="C51" s="702">
        <v>198.46</v>
      </c>
      <c r="D51" s="741">
        <f t="shared" si="2"/>
        <v>0</v>
      </c>
    </row>
    <row r="52" spans="1:4" ht="31.5" x14ac:dyDescent="0.25">
      <c r="A52" s="701" t="s">
        <v>703</v>
      </c>
      <c r="B52" s="804">
        <v>220.4</v>
      </c>
      <c r="C52" s="702">
        <v>220.4</v>
      </c>
      <c r="D52" s="741">
        <f t="shared" si="2"/>
        <v>0</v>
      </c>
    </row>
    <row r="53" spans="1:4" ht="31.5" x14ac:dyDescent="0.25">
      <c r="A53" s="701" t="s">
        <v>704</v>
      </c>
      <c r="B53" s="804">
        <v>220.4</v>
      </c>
      <c r="C53" s="702">
        <v>220.4</v>
      </c>
      <c r="D53" s="741">
        <f t="shared" si="2"/>
        <v>0</v>
      </c>
    </row>
    <row r="54" spans="1:4" ht="31.5" x14ac:dyDescent="0.25">
      <c r="A54" s="701" t="s">
        <v>705</v>
      </c>
      <c r="B54" s="804">
        <v>220.4</v>
      </c>
      <c r="C54" s="702">
        <v>220.4</v>
      </c>
      <c r="D54" s="741">
        <f t="shared" si="2"/>
        <v>0</v>
      </c>
    </row>
    <row r="55" spans="1:4" ht="31.5" x14ac:dyDescent="0.25">
      <c r="A55" s="701" t="s">
        <v>706</v>
      </c>
      <c r="B55" s="804">
        <v>220.4</v>
      </c>
      <c r="C55" s="702">
        <v>220.4</v>
      </c>
      <c r="D55" s="741">
        <f t="shared" si="2"/>
        <v>0</v>
      </c>
    </row>
    <row r="56" spans="1:4" ht="31.5" x14ac:dyDescent="0.25">
      <c r="A56" s="701" t="s">
        <v>707</v>
      </c>
      <c r="B56" s="804">
        <v>220.4</v>
      </c>
      <c r="C56" s="702">
        <v>220.4</v>
      </c>
      <c r="D56" s="741">
        <f t="shared" si="2"/>
        <v>0</v>
      </c>
    </row>
    <row r="57" spans="1:4" ht="31.5" x14ac:dyDescent="0.25">
      <c r="A57" s="701" t="s">
        <v>708</v>
      </c>
      <c r="B57" s="804">
        <v>220.4</v>
      </c>
      <c r="C57" s="702">
        <v>220.4</v>
      </c>
      <c r="D57" s="741">
        <f t="shared" si="2"/>
        <v>0</v>
      </c>
    </row>
    <row r="58" spans="1:4" ht="31.5" x14ac:dyDescent="0.25">
      <c r="A58" s="701" t="s">
        <v>709</v>
      </c>
      <c r="B58" s="804">
        <v>220.4</v>
      </c>
      <c r="C58" s="702">
        <v>220.4</v>
      </c>
      <c r="D58" s="741">
        <f t="shared" si="2"/>
        <v>0</v>
      </c>
    </row>
    <row r="59" spans="1:4" ht="31.5" x14ac:dyDescent="0.25">
      <c r="A59" s="701" t="s">
        <v>710</v>
      </c>
      <c r="B59" s="804">
        <v>220.4</v>
      </c>
      <c r="C59" s="702">
        <v>220.4</v>
      </c>
      <c r="D59" s="741">
        <f t="shared" si="2"/>
        <v>0</v>
      </c>
    </row>
    <row r="60" spans="1:4" ht="31.5" x14ac:dyDescent="0.25">
      <c r="A60" s="701" t="s">
        <v>711</v>
      </c>
      <c r="B60" s="804">
        <v>220.18</v>
      </c>
      <c r="C60" s="702">
        <v>220.18</v>
      </c>
      <c r="D60" s="741">
        <f t="shared" si="2"/>
        <v>0</v>
      </c>
    </row>
    <row r="61" spans="1:4" x14ac:dyDescent="0.25">
      <c r="A61" s="701" t="s">
        <v>712</v>
      </c>
      <c r="B61" s="804">
        <v>220.18</v>
      </c>
      <c r="C61" s="702">
        <v>220.18</v>
      </c>
      <c r="D61" s="741">
        <f t="shared" si="2"/>
        <v>0</v>
      </c>
    </row>
    <row r="62" spans="1:4" ht="31.5" x14ac:dyDescent="0.25">
      <c r="A62" s="701" t="s">
        <v>713</v>
      </c>
      <c r="B62" s="804">
        <v>220.18</v>
      </c>
      <c r="C62" s="702">
        <v>220.18</v>
      </c>
      <c r="D62" s="741">
        <f t="shared" si="2"/>
        <v>0</v>
      </c>
    </row>
    <row r="63" spans="1:4" ht="31.5" x14ac:dyDescent="0.25">
      <c r="A63" s="701" t="s">
        <v>714</v>
      </c>
      <c r="B63" s="804">
        <v>220.4</v>
      </c>
      <c r="C63" s="702">
        <v>220.4</v>
      </c>
      <c r="D63" s="741">
        <f t="shared" si="2"/>
        <v>0</v>
      </c>
    </row>
    <row r="64" spans="1:4" ht="31.5" x14ac:dyDescent="0.25">
      <c r="A64" s="701" t="s">
        <v>715</v>
      </c>
      <c r="B64" s="804">
        <v>220.4</v>
      </c>
      <c r="C64" s="702">
        <v>220.4</v>
      </c>
      <c r="D64" s="741">
        <f t="shared" si="2"/>
        <v>0</v>
      </c>
    </row>
    <row r="65" spans="1:4" ht="47.25" x14ac:dyDescent="0.25">
      <c r="A65" s="701" t="s">
        <v>716</v>
      </c>
      <c r="B65" s="804">
        <v>220.4</v>
      </c>
      <c r="C65" s="702">
        <v>220.4</v>
      </c>
      <c r="D65" s="741">
        <f t="shared" si="2"/>
        <v>0</v>
      </c>
    </row>
    <row r="66" spans="1:4" x14ac:dyDescent="0.25">
      <c r="A66" s="701" t="s">
        <v>717</v>
      </c>
      <c r="B66" s="804">
        <v>220.18</v>
      </c>
      <c r="C66" s="702">
        <v>220.18</v>
      </c>
      <c r="D66" s="741">
        <f t="shared" si="2"/>
        <v>0</v>
      </c>
    </row>
    <row r="67" spans="1:4" ht="31.5" x14ac:dyDescent="0.25">
      <c r="A67" s="701" t="s">
        <v>718</v>
      </c>
      <c r="B67" s="804">
        <v>220.18</v>
      </c>
      <c r="C67" s="702">
        <v>220.18</v>
      </c>
      <c r="D67" s="741">
        <f t="shared" si="2"/>
        <v>0</v>
      </c>
    </row>
    <row r="68" spans="1:4" ht="31.5" x14ac:dyDescent="0.25">
      <c r="A68" s="701" t="s">
        <v>719</v>
      </c>
      <c r="B68" s="804">
        <v>220.18</v>
      </c>
      <c r="C68" s="702">
        <v>220.18</v>
      </c>
      <c r="D68" s="741">
        <f t="shared" si="2"/>
        <v>0</v>
      </c>
    </row>
    <row r="69" spans="1:4" ht="31.5" x14ac:dyDescent="0.25">
      <c r="A69" s="701" t="s">
        <v>720</v>
      </c>
      <c r="B69" s="804">
        <v>220.18</v>
      </c>
      <c r="C69" s="702">
        <v>220.18</v>
      </c>
      <c r="D69" s="741">
        <f t="shared" si="2"/>
        <v>0</v>
      </c>
    </row>
    <row r="70" spans="1:4" ht="63" x14ac:dyDescent="0.25">
      <c r="A70" s="701" t="s">
        <v>721</v>
      </c>
      <c r="B70" s="804">
        <v>192.67</v>
      </c>
      <c r="C70" s="702">
        <v>192.67</v>
      </c>
      <c r="D70" s="741">
        <f t="shared" si="2"/>
        <v>0</v>
      </c>
    </row>
    <row r="71" spans="1:4" ht="31.5" x14ac:dyDescent="0.25">
      <c r="A71" s="701" t="s">
        <v>722</v>
      </c>
      <c r="B71" s="804">
        <v>198.46</v>
      </c>
      <c r="C71" s="702">
        <v>198.46</v>
      </c>
      <c r="D71" s="741">
        <f t="shared" si="2"/>
        <v>0</v>
      </c>
    </row>
    <row r="72" spans="1:4" ht="31.5" x14ac:dyDescent="0.25">
      <c r="A72" s="701" t="s">
        <v>723</v>
      </c>
      <c r="B72" s="804">
        <v>198.46</v>
      </c>
      <c r="C72" s="702">
        <v>198.46</v>
      </c>
      <c r="D72" s="741">
        <f t="shared" si="2"/>
        <v>0</v>
      </c>
    </row>
    <row r="73" spans="1:4" ht="31.5" x14ac:dyDescent="0.25">
      <c r="A73" s="701" t="s">
        <v>724</v>
      </c>
      <c r="B73" s="804">
        <v>198.46</v>
      </c>
      <c r="C73" s="702">
        <v>198.46</v>
      </c>
      <c r="D73" s="741">
        <f t="shared" si="2"/>
        <v>0</v>
      </c>
    </row>
    <row r="74" spans="1:4" ht="31.5" x14ac:dyDescent="0.25">
      <c r="A74" s="701" t="s">
        <v>725</v>
      </c>
      <c r="B74" s="804">
        <v>198.46</v>
      </c>
      <c r="C74" s="702">
        <v>198.46</v>
      </c>
      <c r="D74" s="741">
        <f t="shared" si="2"/>
        <v>0</v>
      </c>
    </row>
    <row r="75" spans="1:4" ht="31.5" x14ac:dyDescent="0.25">
      <c r="A75" s="701" t="s">
        <v>726</v>
      </c>
      <c r="B75" s="804">
        <v>198.46</v>
      </c>
      <c r="C75" s="702">
        <v>198.46</v>
      </c>
      <c r="D75" s="741">
        <f t="shared" si="2"/>
        <v>0</v>
      </c>
    </row>
    <row r="76" spans="1:4" ht="31.5" x14ac:dyDescent="0.25">
      <c r="A76" s="701" t="s">
        <v>727</v>
      </c>
      <c r="B76" s="804">
        <v>198.46</v>
      </c>
      <c r="C76" s="702">
        <v>198.46</v>
      </c>
      <c r="D76" s="741">
        <f t="shared" si="2"/>
        <v>0</v>
      </c>
    </row>
    <row r="77" spans="1:4" ht="31.5" x14ac:dyDescent="0.25">
      <c r="A77" s="701" t="s">
        <v>728</v>
      </c>
      <c r="B77" s="804">
        <v>198.46</v>
      </c>
      <c r="C77" s="702">
        <v>198.46</v>
      </c>
      <c r="D77" s="741">
        <f t="shared" si="2"/>
        <v>0</v>
      </c>
    </row>
    <row r="78" spans="1:4" ht="31.5" x14ac:dyDescent="0.25">
      <c r="A78" s="701" t="s">
        <v>729</v>
      </c>
      <c r="B78" s="804">
        <v>198.46</v>
      </c>
      <c r="C78" s="702">
        <v>198.46</v>
      </c>
      <c r="D78" s="741">
        <f t="shared" si="2"/>
        <v>0</v>
      </c>
    </row>
    <row r="79" spans="1:4" ht="31.5" x14ac:dyDescent="0.25">
      <c r="A79" s="701" t="s">
        <v>730</v>
      </c>
      <c r="B79" s="804">
        <v>198.46</v>
      </c>
      <c r="C79" s="702">
        <v>198.46</v>
      </c>
      <c r="D79" s="741">
        <f t="shared" si="2"/>
        <v>0</v>
      </c>
    </row>
    <row r="80" spans="1:4" x14ac:dyDescent="0.25">
      <c r="A80" s="701" t="s">
        <v>731</v>
      </c>
      <c r="B80" s="804">
        <v>237.77</v>
      </c>
      <c r="C80" s="702">
        <v>237.77</v>
      </c>
      <c r="D80" s="741">
        <f t="shared" si="2"/>
        <v>0</v>
      </c>
    </row>
    <row r="81" spans="1:4" x14ac:dyDescent="0.25">
      <c r="A81" s="701" t="s">
        <v>732</v>
      </c>
      <c r="B81" s="804">
        <v>237.77</v>
      </c>
      <c r="C81" s="702">
        <v>237.77</v>
      </c>
      <c r="D81" s="741">
        <f t="shared" si="2"/>
        <v>0</v>
      </c>
    </row>
    <row r="82" spans="1:4" ht="31.5" x14ac:dyDescent="0.25">
      <c r="A82" s="701" t="s">
        <v>733</v>
      </c>
      <c r="B82" s="804">
        <v>237.77</v>
      </c>
      <c r="C82" s="702">
        <v>237.77</v>
      </c>
      <c r="D82" s="741">
        <f t="shared" si="2"/>
        <v>0</v>
      </c>
    </row>
    <row r="83" spans="1:4" x14ac:dyDescent="0.25">
      <c r="A83" s="701" t="s">
        <v>734</v>
      </c>
      <c r="B83" s="804">
        <v>237.77</v>
      </c>
      <c r="C83" s="702">
        <v>237.77</v>
      </c>
      <c r="D83" s="741">
        <f t="shared" si="2"/>
        <v>0</v>
      </c>
    </row>
    <row r="84" spans="1:4" x14ac:dyDescent="0.25">
      <c r="A84" s="701" t="s">
        <v>735</v>
      </c>
      <c r="B84" s="804">
        <v>237.77</v>
      </c>
      <c r="C84" s="702">
        <v>237.77</v>
      </c>
      <c r="D84" s="741">
        <f t="shared" si="2"/>
        <v>0</v>
      </c>
    </row>
    <row r="85" spans="1:4" x14ac:dyDescent="0.25">
      <c r="A85" s="701" t="s">
        <v>736</v>
      </c>
      <c r="B85" s="804">
        <v>237.77</v>
      </c>
      <c r="C85" s="702">
        <v>237.77</v>
      </c>
      <c r="D85" s="741">
        <f t="shared" si="2"/>
        <v>0</v>
      </c>
    </row>
    <row r="86" spans="1:4" x14ac:dyDescent="0.25">
      <c r="A86" s="701" t="s">
        <v>737</v>
      </c>
      <c r="B86" s="804">
        <v>237.77</v>
      </c>
      <c r="C86" s="702">
        <v>237.77</v>
      </c>
      <c r="D86" s="741">
        <f t="shared" si="2"/>
        <v>0</v>
      </c>
    </row>
    <row r="87" spans="1:4" ht="31.5" x14ac:dyDescent="0.25">
      <c r="A87" s="701" t="s">
        <v>738</v>
      </c>
      <c r="B87" s="804">
        <v>237.77</v>
      </c>
      <c r="C87" s="702">
        <v>237.77</v>
      </c>
      <c r="D87" s="741">
        <f t="shared" si="2"/>
        <v>0</v>
      </c>
    </row>
    <row r="88" spans="1:4" ht="31.5" x14ac:dyDescent="0.25">
      <c r="A88" s="701" t="s">
        <v>739</v>
      </c>
      <c r="B88" s="804">
        <v>237.77</v>
      </c>
      <c r="C88" s="702">
        <v>237.77</v>
      </c>
      <c r="D88" s="741">
        <f t="shared" si="2"/>
        <v>0</v>
      </c>
    </row>
    <row r="89" spans="1:4" ht="31.5" x14ac:dyDescent="0.25">
      <c r="A89" s="701" t="s">
        <v>740</v>
      </c>
      <c r="B89" s="804">
        <v>237.77</v>
      </c>
      <c r="C89" s="702">
        <v>237.77</v>
      </c>
      <c r="D89" s="741">
        <f t="shared" si="2"/>
        <v>0</v>
      </c>
    </row>
    <row r="90" spans="1:4" ht="31.5" x14ac:dyDescent="0.25">
      <c r="A90" s="701" t="s">
        <v>741</v>
      </c>
      <c r="B90" s="804">
        <v>277.14</v>
      </c>
      <c r="C90" s="702">
        <v>277.14</v>
      </c>
      <c r="D90" s="741">
        <f t="shared" si="2"/>
        <v>0</v>
      </c>
    </row>
    <row r="91" spans="1:4" x14ac:dyDescent="0.25">
      <c r="A91" s="701" t="s">
        <v>742</v>
      </c>
      <c r="B91" s="804">
        <v>277.14</v>
      </c>
      <c r="C91" s="702">
        <v>277.14</v>
      </c>
      <c r="D91" s="741">
        <f t="shared" ref="D91:D98" si="3">(C91-B91)/B91</f>
        <v>0</v>
      </c>
    </row>
    <row r="92" spans="1:4" ht="31.5" x14ac:dyDescent="0.25">
      <c r="A92" s="701" t="s">
        <v>743</v>
      </c>
      <c r="B92" s="804">
        <v>198.46</v>
      </c>
      <c r="C92" s="702">
        <v>198.46</v>
      </c>
      <c r="D92" s="741">
        <f t="shared" si="3"/>
        <v>0</v>
      </c>
    </row>
    <row r="93" spans="1:4" ht="31.5" x14ac:dyDescent="0.25">
      <c r="A93" s="701" t="s">
        <v>744</v>
      </c>
      <c r="B93" s="804">
        <v>198.46</v>
      </c>
      <c r="C93" s="702">
        <v>198.46</v>
      </c>
      <c r="D93" s="741">
        <f t="shared" si="3"/>
        <v>0</v>
      </c>
    </row>
    <row r="94" spans="1:4" ht="31.5" x14ac:dyDescent="0.25">
      <c r="A94" s="701" t="s">
        <v>745</v>
      </c>
      <c r="B94" s="804">
        <v>198.46</v>
      </c>
      <c r="C94" s="702">
        <v>198.46</v>
      </c>
      <c r="D94" s="741">
        <f t="shared" si="3"/>
        <v>0</v>
      </c>
    </row>
    <row r="95" spans="1:4" ht="31.5" x14ac:dyDescent="0.25">
      <c r="A95" s="701" t="s">
        <v>746</v>
      </c>
      <c r="B95" s="804">
        <v>198.46</v>
      </c>
      <c r="C95" s="702">
        <v>198.46</v>
      </c>
      <c r="D95" s="741">
        <f t="shared" si="3"/>
        <v>0</v>
      </c>
    </row>
    <row r="96" spans="1:4" x14ac:dyDescent="0.25">
      <c r="A96" s="701" t="s">
        <v>747</v>
      </c>
      <c r="B96" s="804">
        <v>237.77</v>
      </c>
      <c r="C96" s="702">
        <v>237.77</v>
      </c>
      <c r="D96" s="741">
        <f t="shared" si="3"/>
        <v>0</v>
      </c>
    </row>
    <row r="97" spans="1:4" x14ac:dyDescent="0.25">
      <c r="A97" s="701" t="s">
        <v>748</v>
      </c>
      <c r="B97" s="804">
        <v>237.77</v>
      </c>
      <c r="C97" s="702">
        <v>237.77</v>
      </c>
      <c r="D97" s="741">
        <f t="shared" si="3"/>
        <v>0</v>
      </c>
    </row>
    <row r="98" spans="1:4" x14ac:dyDescent="0.25">
      <c r="A98" s="701" t="s">
        <v>749</v>
      </c>
      <c r="B98" s="804">
        <v>237.77</v>
      </c>
      <c r="C98" s="702">
        <v>237.77</v>
      </c>
      <c r="D98" s="741">
        <f t="shared" si="3"/>
        <v>0</v>
      </c>
    </row>
  </sheetData>
  <mergeCells count="1">
    <mergeCell ref="C20:D20"/>
  </mergeCells>
  <hyperlinks>
    <hyperlink ref="B3" r:id="rId1" xr:uid="{536B67CC-0973-4783-BDAF-63656C337A11}"/>
  </hyperlinks>
  <pageMargins left="0.7" right="0.7" top="0.75" bottom="0.75" header="0.3" footer="0.3"/>
  <pageSetup orientation="portrait"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5" tint="-0.249977111117893"/>
  </sheetPr>
  <dimension ref="A1:H84"/>
  <sheetViews>
    <sheetView workbookViewId="0">
      <selection activeCell="E14" sqref="E14"/>
    </sheetView>
  </sheetViews>
  <sheetFormatPr defaultColWidth="9.140625" defaultRowHeight="15.75" x14ac:dyDescent="0.25"/>
  <cols>
    <col min="1" max="1" width="25.5703125" style="1" bestFit="1" customWidth="1"/>
    <col min="2" max="2" width="13.42578125" style="1" customWidth="1"/>
    <col min="3" max="3" width="12.5703125" style="1" bestFit="1" customWidth="1"/>
    <col min="4" max="4" width="12.42578125" style="1" customWidth="1"/>
    <col min="5" max="5" width="9.140625" style="1"/>
    <col min="6" max="6" width="2.5703125" style="1" customWidth="1"/>
    <col min="7" max="7" width="77.140625" style="1" customWidth="1"/>
    <col min="8" max="16384" width="9.140625" style="1"/>
  </cols>
  <sheetData>
    <row r="1" spans="1:8" ht="24.75" customHeight="1" x14ac:dyDescent="0.35">
      <c r="A1" s="61" t="s">
        <v>1051</v>
      </c>
      <c r="B1" s="53" t="s">
        <v>35</v>
      </c>
    </row>
    <row r="2" spans="1:8" x14ac:dyDescent="0.25">
      <c r="A2" s="1" t="s">
        <v>1052</v>
      </c>
      <c r="B2" s="1" t="s">
        <v>1262</v>
      </c>
    </row>
    <row r="3" spans="1:8" x14ac:dyDescent="0.25">
      <c r="A3" s="1" t="s">
        <v>1054</v>
      </c>
      <c r="B3" s="157" t="s">
        <v>1263</v>
      </c>
    </row>
    <row r="5" spans="1:8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F5" s="59"/>
      <c r="G5" s="60" t="s">
        <v>1061</v>
      </c>
    </row>
    <row r="6" spans="1:8" x14ac:dyDescent="0.25">
      <c r="A6" s="687" t="s">
        <v>1062</v>
      </c>
      <c r="B6" s="687">
        <v>15</v>
      </c>
      <c r="C6" s="733">
        <v>0</v>
      </c>
      <c r="D6" s="733">
        <v>0</v>
      </c>
      <c r="E6" s="724"/>
    </row>
    <row r="7" spans="1:8" x14ac:dyDescent="0.25">
      <c r="A7" s="687" t="s">
        <v>1063</v>
      </c>
      <c r="B7" s="687">
        <v>15</v>
      </c>
      <c r="C7" s="733">
        <v>10</v>
      </c>
      <c r="D7" s="733">
        <v>10</v>
      </c>
      <c r="E7" s="724">
        <f t="shared" ref="E7:E13" si="0">+(D7-C7)/C7</f>
        <v>0</v>
      </c>
    </row>
    <row r="8" spans="1:8" x14ac:dyDescent="0.25">
      <c r="A8" s="687" t="s">
        <v>1064</v>
      </c>
      <c r="B8" s="687">
        <v>15</v>
      </c>
      <c r="C8" s="733">
        <v>0</v>
      </c>
      <c r="D8" s="733">
        <v>0</v>
      </c>
      <c r="E8" s="724"/>
    </row>
    <row r="9" spans="1:8" x14ac:dyDescent="0.25">
      <c r="A9" s="687" t="s">
        <v>1065</v>
      </c>
      <c r="B9" s="687">
        <v>15</v>
      </c>
      <c r="C9" s="733">
        <v>2.5</v>
      </c>
      <c r="D9" s="733">
        <v>2.5</v>
      </c>
      <c r="E9" s="724">
        <f t="shared" si="0"/>
        <v>0</v>
      </c>
    </row>
    <row r="10" spans="1:8" x14ac:dyDescent="0.25">
      <c r="A10" s="687" t="s">
        <v>1066</v>
      </c>
      <c r="B10" s="687">
        <v>15</v>
      </c>
      <c r="C10" s="733">
        <v>6.5</v>
      </c>
      <c r="D10" s="733">
        <v>6.5</v>
      </c>
      <c r="E10" s="724">
        <f t="shared" si="0"/>
        <v>0</v>
      </c>
    </row>
    <row r="11" spans="1:8" x14ac:dyDescent="0.25">
      <c r="A11" s="687" t="s">
        <v>1028</v>
      </c>
      <c r="B11" s="687">
        <v>15</v>
      </c>
      <c r="C11" s="733">
        <v>2.5</v>
      </c>
      <c r="D11" s="733">
        <v>2.5</v>
      </c>
      <c r="E11" s="724">
        <f t="shared" si="0"/>
        <v>0</v>
      </c>
    </row>
    <row r="12" spans="1:8" x14ac:dyDescent="0.25">
      <c r="A12" s="687" t="s">
        <v>1067</v>
      </c>
      <c r="B12" s="687">
        <v>15</v>
      </c>
      <c r="C12" s="733">
        <v>0.35</v>
      </c>
      <c r="D12" s="733">
        <v>0.35</v>
      </c>
      <c r="E12" s="724">
        <f t="shared" si="0"/>
        <v>0</v>
      </c>
    </row>
    <row r="13" spans="1:8" x14ac:dyDescent="0.25">
      <c r="A13" s="687" t="s">
        <v>1068</v>
      </c>
      <c r="B13" s="734"/>
      <c r="C13" s="733">
        <f>+((C12*B12)+(C11*B11)+(C10*B10)+(C9*B9)+(C8*B8)+(C7*B7)+(C6*B6))*2</f>
        <v>655.5</v>
      </c>
      <c r="D13" s="733">
        <f>+((D12*B12)+(D11*B11)+(D10*B10)+(D9*B9)+(D8*B8)+(D7*B7)+(D6*B6))*2</f>
        <v>655.5</v>
      </c>
      <c r="E13" s="724">
        <f t="shared" si="0"/>
        <v>0</v>
      </c>
      <c r="H13"/>
    </row>
    <row r="15" spans="1:8" x14ac:dyDescent="0.25">
      <c r="A15" s="731" t="s">
        <v>40</v>
      </c>
      <c r="B15" s="731" t="s">
        <v>41</v>
      </c>
      <c r="C15" s="731" t="s">
        <v>42</v>
      </c>
      <c r="D15" s="731" t="s">
        <v>7</v>
      </c>
    </row>
    <row r="16" spans="1:8" x14ac:dyDescent="0.25">
      <c r="A16" s="687" t="s">
        <v>1069</v>
      </c>
      <c r="B16" s="687">
        <v>183.18</v>
      </c>
      <c r="C16" s="687">
        <v>183.18</v>
      </c>
      <c r="D16" s="724">
        <f>(C16-B16)/B16</f>
        <v>0</v>
      </c>
      <c r="H16" s="2"/>
    </row>
    <row r="17" spans="1:8" x14ac:dyDescent="0.25">
      <c r="A17" s="687" t="s">
        <v>1070</v>
      </c>
      <c r="B17" s="687">
        <v>183.18</v>
      </c>
      <c r="C17" s="687">
        <v>183.18</v>
      </c>
      <c r="D17" s="724">
        <f>(C17-B17)/B17</f>
        <v>0</v>
      </c>
      <c r="H17" s="2"/>
    </row>
    <row r="18" spans="1:8" x14ac:dyDescent="0.25">
      <c r="A18" s="687" t="s">
        <v>1071</v>
      </c>
      <c r="B18" s="687">
        <v>211.49</v>
      </c>
      <c r="C18" s="687">
        <v>211.49</v>
      </c>
      <c r="D18" s="724">
        <f>(C18-B18)/B18</f>
        <v>0</v>
      </c>
      <c r="G18" s="2"/>
      <c r="H18" s="2"/>
    </row>
    <row r="20" spans="1:8" x14ac:dyDescent="0.25">
      <c r="A20" s="45"/>
      <c r="B20" s="735" t="s">
        <v>57</v>
      </c>
      <c r="C20" s="895" t="s">
        <v>58</v>
      </c>
      <c r="D20" s="895"/>
    </row>
    <row r="21" spans="1:8" ht="78.75" x14ac:dyDescent="0.25">
      <c r="A21" s="731" t="s">
        <v>1072</v>
      </c>
      <c r="B21" s="732" t="s">
        <v>60</v>
      </c>
      <c r="C21" s="732" t="s">
        <v>60</v>
      </c>
      <c r="D21" s="732" t="s">
        <v>61</v>
      </c>
    </row>
    <row r="22" spans="1:8" x14ac:dyDescent="0.25">
      <c r="A22" s="701" t="s">
        <v>367</v>
      </c>
      <c r="B22" s="805">
        <v>185.58</v>
      </c>
      <c r="C22" s="805">
        <v>185.58</v>
      </c>
      <c r="D22" s="724">
        <f>(C22-B22)/B22</f>
        <v>0</v>
      </c>
    </row>
    <row r="23" spans="1:8" x14ac:dyDescent="0.25">
      <c r="A23" s="76" t="s">
        <v>1073</v>
      </c>
      <c r="D23" s="186"/>
    </row>
    <row r="24" spans="1:8" x14ac:dyDescent="0.25">
      <c r="A24" s="765" t="s">
        <v>750</v>
      </c>
      <c r="B24" s="806">
        <v>187.98</v>
      </c>
      <c r="C24" s="806">
        <v>187.98</v>
      </c>
      <c r="D24" s="741">
        <f t="shared" ref="D24:D66" si="1">(C24-B24)/B24</f>
        <v>0</v>
      </c>
    </row>
    <row r="25" spans="1:8" x14ac:dyDescent="0.25">
      <c r="A25" s="765" t="s">
        <v>751</v>
      </c>
      <c r="B25" s="806">
        <v>185.48</v>
      </c>
      <c r="C25" s="806">
        <v>185.48</v>
      </c>
      <c r="D25" s="741">
        <f t="shared" si="1"/>
        <v>0</v>
      </c>
    </row>
    <row r="26" spans="1:8" x14ac:dyDescent="0.25">
      <c r="A26" s="765" t="s">
        <v>752</v>
      </c>
      <c r="B26" s="806">
        <v>185.87</v>
      </c>
      <c r="C26" s="806">
        <v>185.87</v>
      </c>
      <c r="D26" s="741">
        <f t="shared" si="1"/>
        <v>0</v>
      </c>
    </row>
    <row r="27" spans="1:8" ht="31.5" x14ac:dyDescent="0.25">
      <c r="A27" s="765" t="s">
        <v>753</v>
      </c>
      <c r="B27" s="806">
        <v>190.74</v>
      </c>
      <c r="C27" s="806">
        <v>190.74</v>
      </c>
      <c r="D27" s="741">
        <f t="shared" si="1"/>
        <v>0</v>
      </c>
    </row>
    <row r="28" spans="1:8" ht="31.5" x14ac:dyDescent="0.25">
      <c r="A28" s="765" t="s">
        <v>754</v>
      </c>
      <c r="B28" s="806">
        <v>186</v>
      </c>
      <c r="C28" s="806">
        <v>186</v>
      </c>
      <c r="D28" s="741">
        <f t="shared" si="1"/>
        <v>0</v>
      </c>
    </row>
    <row r="29" spans="1:8" x14ac:dyDescent="0.25">
      <c r="A29" s="765" t="s">
        <v>755</v>
      </c>
      <c r="B29" s="806">
        <v>191.96</v>
      </c>
      <c r="C29" s="806">
        <v>191.96</v>
      </c>
      <c r="D29" s="741">
        <f t="shared" si="1"/>
        <v>0</v>
      </c>
    </row>
    <row r="30" spans="1:8" ht="31.5" x14ac:dyDescent="0.25">
      <c r="A30" s="765" t="s">
        <v>756</v>
      </c>
      <c r="B30" s="806">
        <v>194.93</v>
      </c>
      <c r="C30" s="806">
        <v>194.93</v>
      </c>
      <c r="D30" s="741">
        <f t="shared" si="1"/>
        <v>0</v>
      </c>
    </row>
    <row r="31" spans="1:8" ht="31.5" x14ac:dyDescent="0.25">
      <c r="A31" s="765" t="s">
        <v>757</v>
      </c>
      <c r="B31" s="806">
        <v>192.64</v>
      </c>
      <c r="C31" s="806">
        <v>192.64</v>
      </c>
      <c r="D31" s="741">
        <f t="shared" si="1"/>
        <v>0</v>
      </c>
    </row>
    <row r="32" spans="1:8" x14ac:dyDescent="0.25">
      <c r="A32" s="765" t="s">
        <v>758</v>
      </c>
      <c r="B32" s="806">
        <v>191.04</v>
      </c>
      <c r="C32" s="806">
        <v>191.04</v>
      </c>
      <c r="D32" s="741">
        <f t="shared" si="1"/>
        <v>0</v>
      </c>
    </row>
    <row r="33" spans="1:4" ht="31.5" x14ac:dyDescent="0.25">
      <c r="A33" s="765" t="s">
        <v>759</v>
      </c>
      <c r="B33" s="806">
        <v>197.18</v>
      </c>
      <c r="C33" s="806">
        <v>197.18</v>
      </c>
      <c r="D33" s="741">
        <f t="shared" si="1"/>
        <v>0</v>
      </c>
    </row>
    <row r="34" spans="1:4" ht="31.5" x14ac:dyDescent="0.25">
      <c r="A34" s="765" t="s">
        <v>760</v>
      </c>
      <c r="B34" s="806">
        <v>208.18</v>
      </c>
      <c r="C34" s="806">
        <v>208.18</v>
      </c>
      <c r="D34" s="741">
        <f t="shared" si="1"/>
        <v>0</v>
      </c>
    </row>
    <row r="35" spans="1:4" ht="31.5" x14ac:dyDescent="0.25">
      <c r="A35" s="701" t="s">
        <v>761</v>
      </c>
      <c r="B35" s="806">
        <v>199.84</v>
      </c>
      <c r="C35" s="806">
        <v>199.84</v>
      </c>
      <c r="D35" s="741">
        <f t="shared" si="1"/>
        <v>0</v>
      </c>
    </row>
    <row r="36" spans="1:4" ht="31.5" x14ac:dyDescent="0.25">
      <c r="A36" s="701" t="s">
        <v>762</v>
      </c>
      <c r="B36" s="806">
        <v>208.18</v>
      </c>
      <c r="C36" s="806">
        <v>208.18</v>
      </c>
      <c r="D36" s="741">
        <f t="shared" si="1"/>
        <v>0</v>
      </c>
    </row>
    <row r="37" spans="1:4" ht="31.5" x14ac:dyDescent="0.25">
      <c r="A37" s="765" t="s">
        <v>763</v>
      </c>
      <c r="B37" s="806">
        <v>212.18</v>
      </c>
      <c r="C37" s="806">
        <v>212.18</v>
      </c>
      <c r="D37" s="741">
        <f t="shared" si="1"/>
        <v>0</v>
      </c>
    </row>
    <row r="38" spans="1:4" ht="31.5" x14ac:dyDescent="0.25">
      <c r="A38" s="765" t="s">
        <v>764</v>
      </c>
      <c r="B38" s="806">
        <v>212.18</v>
      </c>
      <c r="C38" s="806">
        <v>212.18</v>
      </c>
      <c r="D38" s="741">
        <f t="shared" si="1"/>
        <v>0</v>
      </c>
    </row>
    <row r="39" spans="1:4" ht="31.5" x14ac:dyDescent="0.25">
      <c r="A39" s="765" t="s">
        <v>765</v>
      </c>
      <c r="B39" s="806">
        <v>212.18</v>
      </c>
      <c r="C39" s="806">
        <v>212.18</v>
      </c>
      <c r="D39" s="741">
        <f t="shared" si="1"/>
        <v>0</v>
      </c>
    </row>
    <row r="40" spans="1:4" ht="31.5" x14ac:dyDescent="0.25">
      <c r="A40" s="765" t="s">
        <v>766</v>
      </c>
      <c r="B40" s="806">
        <v>195.68</v>
      </c>
      <c r="C40" s="806">
        <v>195.68</v>
      </c>
      <c r="D40" s="741">
        <f t="shared" si="1"/>
        <v>0</v>
      </c>
    </row>
    <row r="41" spans="1:4" ht="31.5" x14ac:dyDescent="0.25">
      <c r="A41" s="765" t="s">
        <v>767</v>
      </c>
      <c r="B41" s="806">
        <v>195.68</v>
      </c>
      <c r="C41" s="806">
        <v>195.68</v>
      </c>
      <c r="D41" s="741">
        <f t="shared" si="1"/>
        <v>0</v>
      </c>
    </row>
    <row r="42" spans="1:4" x14ac:dyDescent="0.25">
      <c r="A42" s="765" t="s">
        <v>768</v>
      </c>
      <c r="B42" s="806">
        <v>201.93</v>
      </c>
      <c r="C42" s="806">
        <v>201.93</v>
      </c>
      <c r="D42" s="741">
        <f t="shared" si="1"/>
        <v>0</v>
      </c>
    </row>
    <row r="43" spans="1:4" ht="31.5" x14ac:dyDescent="0.25">
      <c r="A43" s="765" t="s">
        <v>769</v>
      </c>
      <c r="B43" s="806">
        <v>195.68</v>
      </c>
      <c r="C43" s="806">
        <v>195.68</v>
      </c>
      <c r="D43" s="741">
        <f t="shared" si="1"/>
        <v>0</v>
      </c>
    </row>
    <row r="44" spans="1:4" ht="31.5" x14ac:dyDescent="0.25">
      <c r="A44" s="765" t="s">
        <v>770</v>
      </c>
      <c r="B44" s="806">
        <v>199.84</v>
      </c>
      <c r="C44" s="806">
        <v>199.84</v>
      </c>
      <c r="D44" s="741">
        <f t="shared" si="1"/>
        <v>0</v>
      </c>
    </row>
    <row r="45" spans="1:4" x14ac:dyDescent="0.25">
      <c r="A45" s="765" t="s">
        <v>771</v>
      </c>
      <c r="B45" s="806">
        <v>199.84</v>
      </c>
      <c r="C45" s="806">
        <v>199.84</v>
      </c>
      <c r="D45" s="741">
        <f t="shared" si="1"/>
        <v>0</v>
      </c>
    </row>
    <row r="46" spans="1:4" ht="31.5" x14ac:dyDescent="0.25">
      <c r="A46" s="765" t="s">
        <v>772</v>
      </c>
      <c r="B46" s="806">
        <v>189.43</v>
      </c>
      <c r="C46" s="806">
        <v>189.43</v>
      </c>
      <c r="D46" s="741">
        <f t="shared" si="1"/>
        <v>0</v>
      </c>
    </row>
    <row r="47" spans="1:4" x14ac:dyDescent="0.25">
      <c r="A47" s="765" t="s">
        <v>773</v>
      </c>
      <c r="B47" s="806">
        <v>193.18</v>
      </c>
      <c r="C47" s="806">
        <v>193.18</v>
      </c>
      <c r="D47" s="741">
        <f t="shared" si="1"/>
        <v>0</v>
      </c>
    </row>
    <row r="48" spans="1:4" ht="31.5" x14ac:dyDescent="0.25">
      <c r="A48" s="765" t="s">
        <v>774</v>
      </c>
      <c r="B48" s="806">
        <v>199.84</v>
      </c>
      <c r="C48" s="806">
        <v>199.84</v>
      </c>
      <c r="D48" s="741">
        <f t="shared" si="1"/>
        <v>0</v>
      </c>
    </row>
    <row r="49" spans="1:7" ht="31.5" x14ac:dyDescent="0.25">
      <c r="A49" s="765" t="s">
        <v>775</v>
      </c>
      <c r="B49" s="806">
        <v>195.68</v>
      </c>
      <c r="C49" s="806">
        <v>195.68</v>
      </c>
      <c r="D49" s="741">
        <f t="shared" si="1"/>
        <v>0</v>
      </c>
    </row>
    <row r="50" spans="1:7" x14ac:dyDescent="0.25">
      <c r="A50" s="765" t="s">
        <v>776</v>
      </c>
      <c r="B50" s="806">
        <v>186.79</v>
      </c>
      <c r="C50" s="806">
        <v>185.93</v>
      </c>
      <c r="D50" s="741">
        <f t="shared" si="1"/>
        <v>-4.6041008619304314E-3</v>
      </c>
      <c r="G50" s="1" t="s">
        <v>1264</v>
      </c>
    </row>
    <row r="51" spans="1:7" ht="31.5" x14ac:dyDescent="0.25">
      <c r="A51" s="765" t="s">
        <v>777</v>
      </c>
      <c r="B51" s="807">
        <v>183.18</v>
      </c>
      <c r="C51" s="807">
        <v>183.18</v>
      </c>
      <c r="D51" s="755">
        <f t="shared" si="1"/>
        <v>0</v>
      </c>
    </row>
    <row r="52" spans="1:7" ht="31.5" x14ac:dyDescent="0.25">
      <c r="A52" s="765" t="s">
        <v>778</v>
      </c>
      <c r="B52" s="806">
        <v>193.18</v>
      </c>
      <c r="C52" s="806">
        <v>193.18</v>
      </c>
      <c r="D52" s="741">
        <f t="shared" si="1"/>
        <v>0</v>
      </c>
    </row>
    <row r="53" spans="1:7" ht="31.5" x14ac:dyDescent="0.25">
      <c r="A53" s="765" t="s">
        <v>779</v>
      </c>
      <c r="B53" s="806">
        <v>191.93</v>
      </c>
      <c r="C53" s="806">
        <v>191.93</v>
      </c>
      <c r="D53" s="741">
        <f t="shared" si="1"/>
        <v>0</v>
      </c>
    </row>
    <row r="54" spans="1:7" ht="31.5" x14ac:dyDescent="0.25">
      <c r="A54" s="765" t="s">
        <v>780</v>
      </c>
      <c r="B54" s="806">
        <v>191.93</v>
      </c>
      <c r="C54" s="806">
        <v>191.93</v>
      </c>
      <c r="D54" s="741">
        <f t="shared" si="1"/>
        <v>0</v>
      </c>
    </row>
    <row r="55" spans="1:7" ht="31.5" x14ac:dyDescent="0.25">
      <c r="A55" s="765" t="s">
        <v>781</v>
      </c>
      <c r="B55" s="806">
        <v>198.18</v>
      </c>
      <c r="C55" s="806">
        <v>198.18</v>
      </c>
      <c r="D55" s="741">
        <f t="shared" si="1"/>
        <v>0</v>
      </c>
    </row>
    <row r="56" spans="1:7" ht="31.5" x14ac:dyDescent="0.25">
      <c r="A56" s="765" t="s">
        <v>782</v>
      </c>
      <c r="B56" s="806">
        <v>191.93</v>
      </c>
      <c r="C56" s="806">
        <v>191.93</v>
      </c>
      <c r="D56" s="741">
        <f t="shared" si="1"/>
        <v>0</v>
      </c>
    </row>
    <row r="57" spans="1:7" ht="31.5" x14ac:dyDescent="0.25">
      <c r="A57" s="765" t="s">
        <v>783</v>
      </c>
      <c r="B57" s="806">
        <v>204.43</v>
      </c>
      <c r="C57" s="806">
        <v>204.43</v>
      </c>
      <c r="D57" s="741">
        <f t="shared" si="1"/>
        <v>0</v>
      </c>
    </row>
    <row r="58" spans="1:7" ht="31.5" x14ac:dyDescent="0.25">
      <c r="A58" s="765" t="s">
        <v>784</v>
      </c>
      <c r="B58" s="806">
        <v>185.62</v>
      </c>
      <c r="C58" s="806">
        <v>185.62</v>
      </c>
      <c r="D58" s="741">
        <f t="shared" si="1"/>
        <v>0</v>
      </c>
    </row>
    <row r="59" spans="1:7" ht="31.5" x14ac:dyDescent="0.25">
      <c r="A59" s="765" t="s">
        <v>785</v>
      </c>
      <c r="B59" s="806">
        <v>190.64</v>
      </c>
      <c r="C59" s="806">
        <v>190.64</v>
      </c>
      <c r="D59" s="741">
        <f t="shared" si="1"/>
        <v>0</v>
      </c>
    </row>
    <row r="60" spans="1:7" ht="31.5" x14ac:dyDescent="0.25">
      <c r="A60" s="765" t="s">
        <v>786</v>
      </c>
      <c r="B60" s="806">
        <v>229.84</v>
      </c>
      <c r="C60" s="806">
        <v>229.84</v>
      </c>
      <c r="D60" s="741">
        <f t="shared" si="1"/>
        <v>0</v>
      </c>
    </row>
    <row r="61" spans="1:7" x14ac:dyDescent="0.25">
      <c r="A61" s="765" t="s">
        <v>787</v>
      </c>
      <c r="B61" s="806">
        <v>186.43</v>
      </c>
      <c r="C61" s="806">
        <v>186.43</v>
      </c>
      <c r="D61" s="741">
        <f t="shared" si="1"/>
        <v>0</v>
      </c>
    </row>
    <row r="62" spans="1:7" ht="31.5" x14ac:dyDescent="0.25">
      <c r="A62" s="765" t="s">
        <v>788</v>
      </c>
      <c r="B62" s="806">
        <v>199.84</v>
      </c>
      <c r="C62" s="806">
        <v>199.84</v>
      </c>
      <c r="D62" s="741">
        <f t="shared" si="1"/>
        <v>0</v>
      </c>
    </row>
    <row r="63" spans="1:7" ht="31.5" x14ac:dyDescent="0.25">
      <c r="A63" s="765" t="s">
        <v>789</v>
      </c>
      <c r="B63" s="806">
        <v>199.84</v>
      </c>
      <c r="C63" s="806">
        <v>199.84</v>
      </c>
      <c r="D63" s="741">
        <f t="shared" si="1"/>
        <v>0</v>
      </c>
    </row>
    <row r="64" spans="1:7" x14ac:dyDescent="0.25">
      <c r="A64" s="765" t="s">
        <v>790</v>
      </c>
      <c r="B64" s="807">
        <v>189.84</v>
      </c>
      <c r="C64" s="807">
        <v>189.84</v>
      </c>
      <c r="D64" s="755">
        <f t="shared" si="1"/>
        <v>0</v>
      </c>
    </row>
    <row r="65" spans="1:7" ht="47.25" x14ac:dyDescent="0.25">
      <c r="A65" s="765" t="s">
        <v>791</v>
      </c>
      <c r="B65" s="806">
        <v>186.43</v>
      </c>
      <c r="C65" s="806">
        <v>186.43</v>
      </c>
      <c r="D65" s="741">
        <f t="shared" si="1"/>
        <v>0</v>
      </c>
    </row>
    <row r="66" spans="1:7" ht="31.5" x14ac:dyDescent="0.25">
      <c r="A66" s="765" t="s">
        <v>792</v>
      </c>
      <c r="B66" s="806">
        <v>186.43</v>
      </c>
      <c r="C66" s="806">
        <v>186.43</v>
      </c>
      <c r="D66" s="741">
        <f t="shared" si="1"/>
        <v>0</v>
      </c>
    </row>
    <row r="67" spans="1:7" ht="31.5" x14ac:dyDescent="0.25">
      <c r="A67" s="765" t="s">
        <v>793</v>
      </c>
      <c r="B67" s="806">
        <v>183.18</v>
      </c>
      <c r="C67" s="806">
        <v>183.18</v>
      </c>
      <c r="D67" s="741">
        <f t="shared" ref="D67:D84" si="2">(C67-B67)/B67</f>
        <v>0</v>
      </c>
    </row>
    <row r="68" spans="1:7" ht="31.5" x14ac:dyDescent="0.25">
      <c r="A68" s="765" t="s">
        <v>794</v>
      </c>
      <c r="B68" s="806">
        <v>196.43</v>
      </c>
      <c r="C68" s="806">
        <v>196.43</v>
      </c>
      <c r="D68" s="741">
        <f t="shared" si="2"/>
        <v>0</v>
      </c>
    </row>
    <row r="69" spans="1:7" ht="31.5" x14ac:dyDescent="0.25">
      <c r="A69" s="765" t="s">
        <v>795</v>
      </c>
      <c r="B69" s="806">
        <v>193.18</v>
      </c>
      <c r="C69" s="806">
        <v>193.18</v>
      </c>
      <c r="D69" s="741">
        <f t="shared" si="2"/>
        <v>0</v>
      </c>
    </row>
    <row r="70" spans="1:7" ht="31.5" x14ac:dyDescent="0.25">
      <c r="A70" s="765" t="s">
        <v>796</v>
      </c>
      <c r="B70" s="806">
        <v>193.18</v>
      </c>
      <c r="C70" s="806">
        <v>193.18</v>
      </c>
      <c r="D70" s="741">
        <f t="shared" si="2"/>
        <v>0</v>
      </c>
    </row>
    <row r="71" spans="1:7" ht="31.5" x14ac:dyDescent="0.25">
      <c r="A71" s="765" t="s">
        <v>797</v>
      </c>
      <c r="B71" s="806">
        <v>193.18</v>
      </c>
      <c r="C71" s="806">
        <v>193.18</v>
      </c>
      <c r="D71" s="741">
        <f t="shared" si="2"/>
        <v>0</v>
      </c>
    </row>
    <row r="72" spans="1:7" ht="31.5" x14ac:dyDescent="0.25">
      <c r="A72" s="765" t="s">
        <v>798</v>
      </c>
      <c r="B72" s="807">
        <v>223.18</v>
      </c>
      <c r="C72" s="807">
        <v>223.18</v>
      </c>
      <c r="D72" s="741">
        <f t="shared" si="2"/>
        <v>0</v>
      </c>
    </row>
    <row r="73" spans="1:7" ht="31.5" x14ac:dyDescent="0.25">
      <c r="A73" s="701" t="s">
        <v>799</v>
      </c>
      <c r="B73" s="807">
        <v>223.18</v>
      </c>
      <c r="C73" s="807">
        <v>223.18</v>
      </c>
      <c r="D73" s="741">
        <f t="shared" si="2"/>
        <v>0</v>
      </c>
    </row>
    <row r="74" spans="1:7" ht="31.5" x14ac:dyDescent="0.25">
      <c r="A74" s="701" t="s">
        <v>800</v>
      </c>
      <c r="B74" s="806">
        <v>198.06</v>
      </c>
      <c r="C74" s="806">
        <v>198.06</v>
      </c>
      <c r="D74" s="741">
        <f t="shared" si="2"/>
        <v>0</v>
      </c>
    </row>
    <row r="75" spans="1:7" ht="31.5" x14ac:dyDescent="0.25">
      <c r="A75" s="701" t="s">
        <v>801</v>
      </c>
      <c r="B75" s="736">
        <v>213.18</v>
      </c>
      <c r="C75" s="736">
        <v>193.18</v>
      </c>
      <c r="D75" s="741">
        <f t="shared" si="2"/>
        <v>-9.3817431278731586E-2</v>
      </c>
      <c r="G75" s="1" t="s">
        <v>1264</v>
      </c>
    </row>
    <row r="76" spans="1:7" ht="31.5" x14ac:dyDescent="0.25">
      <c r="A76" s="765" t="s">
        <v>802</v>
      </c>
      <c r="B76" s="736">
        <v>213.18</v>
      </c>
      <c r="C76" s="736">
        <v>213.18</v>
      </c>
      <c r="D76" s="741">
        <f t="shared" si="2"/>
        <v>0</v>
      </c>
    </row>
    <row r="77" spans="1:7" ht="31.5" x14ac:dyDescent="0.25">
      <c r="A77" s="701" t="s">
        <v>803</v>
      </c>
      <c r="B77" s="806">
        <v>193.18</v>
      </c>
      <c r="C77" s="806">
        <v>193.18</v>
      </c>
      <c r="D77" s="741">
        <f t="shared" si="2"/>
        <v>0</v>
      </c>
    </row>
    <row r="78" spans="1:7" ht="47.25" x14ac:dyDescent="0.25">
      <c r="A78" s="701" t="s">
        <v>804</v>
      </c>
      <c r="B78" s="806">
        <v>193.18</v>
      </c>
      <c r="C78" s="806">
        <v>193.18</v>
      </c>
      <c r="D78" s="741">
        <f t="shared" si="2"/>
        <v>0</v>
      </c>
    </row>
    <row r="79" spans="1:7" ht="31.5" x14ac:dyDescent="0.25">
      <c r="A79" s="778" t="s">
        <v>805</v>
      </c>
      <c r="B79" s="807">
        <v>195.62</v>
      </c>
      <c r="C79" s="807">
        <v>195.62</v>
      </c>
      <c r="D79" s="741">
        <f t="shared" si="2"/>
        <v>0</v>
      </c>
    </row>
    <row r="80" spans="1:7" ht="31.5" x14ac:dyDescent="0.25">
      <c r="A80" s="497" t="s">
        <v>806</v>
      </c>
      <c r="B80" s="807">
        <v>193.18</v>
      </c>
      <c r="C80" s="807">
        <v>193.18</v>
      </c>
      <c r="D80" s="741">
        <f t="shared" si="2"/>
        <v>0</v>
      </c>
    </row>
    <row r="81" spans="1:7" ht="31.5" x14ac:dyDescent="0.25">
      <c r="A81" s="497" t="s">
        <v>807</v>
      </c>
      <c r="B81" s="589">
        <v>0</v>
      </c>
      <c r="C81" s="807">
        <v>185.68</v>
      </c>
      <c r="D81" s="741"/>
      <c r="G81" s="1" t="s">
        <v>1265</v>
      </c>
    </row>
    <row r="82" spans="1:7" ht="31.5" x14ac:dyDescent="0.25">
      <c r="A82" s="497" t="s">
        <v>808</v>
      </c>
      <c r="B82" s="807">
        <v>0</v>
      </c>
      <c r="C82" s="807">
        <v>185.68</v>
      </c>
      <c r="D82" s="741"/>
      <c r="G82" s="1" t="s">
        <v>1265</v>
      </c>
    </row>
    <row r="83" spans="1:7" x14ac:dyDescent="0.25">
      <c r="A83" s="765" t="s">
        <v>809</v>
      </c>
      <c r="B83" s="806">
        <v>221.53</v>
      </c>
      <c r="C83" s="806">
        <v>221.53</v>
      </c>
      <c r="D83" s="741">
        <f t="shared" si="2"/>
        <v>0</v>
      </c>
    </row>
    <row r="84" spans="1:7" ht="31.5" x14ac:dyDescent="0.25">
      <c r="A84" s="765" t="s">
        <v>810</v>
      </c>
      <c r="B84" s="806">
        <v>214.43</v>
      </c>
      <c r="C84" s="806">
        <v>214.43</v>
      </c>
      <c r="D84" s="741">
        <f t="shared" si="2"/>
        <v>0</v>
      </c>
    </row>
  </sheetData>
  <mergeCells count="1">
    <mergeCell ref="C20:D20"/>
  </mergeCells>
  <hyperlinks>
    <hyperlink ref="B3" r:id="rId1" xr:uid="{8ED5B341-1174-4DF6-9968-3CCE1C5580D7}"/>
  </hyperlinks>
  <pageMargins left="0.7" right="0.7" top="0.75" bottom="0.75" header="0.3" footer="0.3"/>
  <pageSetup orientation="portrait"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6" tint="-0.249977111117893"/>
  </sheetPr>
  <dimension ref="A1:G68"/>
  <sheetViews>
    <sheetView workbookViewId="0">
      <selection activeCell="D14" sqref="D14"/>
    </sheetView>
  </sheetViews>
  <sheetFormatPr defaultRowHeight="12.75" x14ac:dyDescent="0.2"/>
  <cols>
    <col min="1" max="1" width="25.5703125" bestFit="1" customWidth="1"/>
    <col min="2" max="2" width="13.42578125" customWidth="1"/>
    <col min="3" max="3" width="12.5703125" bestFit="1" customWidth="1"/>
    <col min="4" max="4" width="12.140625" customWidth="1"/>
    <col min="5" max="5" width="11.42578125" customWidth="1"/>
    <col min="6" max="6" width="2.85546875" customWidth="1"/>
    <col min="7" max="7" width="60.85546875" customWidth="1"/>
  </cols>
  <sheetData>
    <row r="1" spans="1:7" ht="21" x14ac:dyDescent="0.35">
      <c r="A1" s="61" t="s">
        <v>1051</v>
      </c>
      <c r="B1" s="45" t="s">
        <v>368</v>
      </c>
      <c r="C1" s="1"/>
      <c r="D1" s="1"/>
      <c r="E1" s="1"/>
    </row>
    <row r="2" spans="1:7" ht="15.75" x14ac:dyDescent="0.25">
      <c r="A2" s="1" t="s">
        <v>1052</v>
      </c>
      <c r="B2" s="1" t="s">
        <v>1266</v>
      </c>
      <c r="C2" s="1"/>
      <c r="D2" s="1"/>
      <c r="E2" s="1"/>
    </row>
    <row r="3" spans="1:7" ht="15.75" x14ac:dyDescent="0.25">
      <c r="A3" s="1" t="s">
        <v>1054</v>
      </c>
      <c r="B3" s="157" t="s">
        <v>1267</v>
      </c>
      <c r="C3" s="1"/>
      <c r="D3" s="1"/>
      <c r="E3" s="1"/>
    </row>
    <row r="4" spans="1:7" ht="15.75" x14ac:dyDescent="0.25">
      <c r="A4" s="1"/>
      <c r="B4" s="1"/>
      <c r="C4" s="1"/>
      <c r="D4" s="1"/>
      <c r="E4" s="1"/>
    </row>
    <row r="5" spans="1:7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G5" s="155" t="s">
        <v>1268</v>
      </c>
    </row>
    <row r="6" spans="1:7" ht="15.75" x14ac:dyDescent="0.25">
      <c r="A6" s="687" t="s">
        <v>1062</v>
      </c>
      <c r="B6" s="687">
        <v>12</v>
      </c>
      <c r="C6" s="733">
        <v>16.149999999999999</v>
      </c>
      <c r="D6" s="733">
        <v>16.63</v>
      </c>
      <c r="E6" s="724">
        <f>+(D6-C6)/C6</f>
        <v>2.9721362229102197E-2</v>
      </c>
    </row>
    <row r="7" spans="1:7" ht="15.75" x14ac:dyDescent="0.25">
      <c r="A7" s="687" t="s">
        <v>1063</v>
      </c>
      <c r="B7" s="687">
        <v>15.5</v>
      </c>
      <c r="C7" s="733">
        <v>14</v>
      </c>
      <c r="D7" s="733">
        <v>14</v>
      </c>
      <c r="E7" s="724">
        <f t="shared" ref="E7:E14" si="0">+(D7-C7)/C7</f>
        <v>0</v>
      </c>
    </row>
    <row r="8" spans="1:7" ht="15.75" x14ac:dyDescent="0.25">
      <c r="A8" s="687" t="s">
        <v>1064</v>
      </c>
      <c r="B8" s="687">
        <v>12</v>
      </c>
      <c r="C8" s="733">
        <v>4.4000000000000004</v>
      </c>
      <c r="D8" s="733">
        <v>6.25</v>
      </c>
      <c r="E8" s="724">
        <f t="shared" si="0"/>
        <v>0.42045454545454536</v>
      </c>
      <c r="G8" s="239" t="s">
        <v>1269</v>
      </c>
    </row>
    <row r="9" spans="1:7" ht="15.75" x14ac:dyDescent="0.25">
      <c r="A9" s="687" t="s">
        <v>1065</v>
      </c>
      <c r="B9" s="687">
        <v>12</v>
      </c>
      <c r="C9" s="733">
        <v>5.07</v>
      </c>
      <c r="D9" s="733">
        <v>5.07</v>
      </c>
      <c r="E9" s="724">
        <f t="shared" si="0"/>
        <v>0</v>
      </c>
    </row>
    <row r="10" spans="1:7" ht="15.75" x14ac:dyDescent="0.25">
      <c r="A10" s="687" t="s">
        <v>1066</v>
      </c>
      <c r="B10" s="687">
        <v>12</v>
      </c>
      <c r="C10" s="733">
        <v>9.7200000000000006</v>
      </c>
      <c r="D10" s="733">
        <v>9.7200000000000006</v>
      </c>
      <c r="E10" s="724">
        <f t="shared" si="0"/>
        <v>0</v>
      </c>
    </row>
    <row r="11" spans="1:7" ht="15.6" customHeight="1" x14ac:dyDescent="0.25">
      <c r="A11" s="687" t="s">
        <v>1028</v>
      </c>
      <c r="B11" s="687">
        <v>15</v>
      </c>
      <c r="C11" s="733">
        <v>5.3</v>
      </c>
      <c r="D11" s="733">
        <v>5.3</v>
      </c>
      <c r="E11" s="724">
        <f t="shared" si="0"/>
        <v>0</v>
      </c>
      <c r="G11" s="901"/>
    </row>
    <row r="12" spans="1:7" ht="24" customHeight="1" x14ac:dyDescent="0.25">
      <c r="A12" s="687" t="s">
        <v>1067</v>
      </c>
      <c r="B12" s="687">
        <v>15</v>
      </c>
      <c r="C12" s="733">
        <v>0.8</v>
      </c>
      <c r="D12" s="733">
        <v>0.8</v>
      </c>
      <c r="E12" s="724">
        <f t="shared" si="0"/>
        <v>0</v>
      </c>
      <c r="G12" s="901"/>
    </row>
    <row r="13" spans="1:7" ht="15.75" x14ac:dyDescent="0.25">
      <c r="A13" s="687" t="s">
        <v>1127</v>
      </c>
      <c r="B13" s="687"/>
      <c r="C13" s="733"/>
      <c r="D13" s="733"/>
      <c r="E13" s="724"/>
    </row>
    <row r="14" spans="1:7" ht="15.75" x14ac:dyDescent="0.25">
      <c r="A14" s="687" t="s">
        <v>1068</v>
      </c>
      <c r="B14" s="734"/>
      <c r="C14" s="733">
        <f>((C6*B6)+(C7*B7)+(C8*B8)+(C9*B9)+(C10*B10)+(C11*B11)+(C12*B12)+(C13*B13))*2</f>
        <v>1465.1599999999999</v>
      </c>
      <c r="D14" s="733">
        <f>((D6*B6)+(D7*B7)+(D8*B8)+(D9*B9)+(D10*B10)+(D11*B11)+(D12*B12)+(D13*B13))*2</f>
        <v>1521.08</v>
      </c>
      <c r="E14" s="724">
        <f t="shared" si="0"/>
        <v>3.8166480111387208E-2</v>
      </c>
    </row>
    <row r="15" spans="1:7" ht="15.75" x14ac:dyDescent="0.25">
      <c r="A15" s="1"/>
      <c r="B15" s="1"/>
      <c r="C15" s="1"/>
      <c r="D15" s="1"/>
      <c r="E15" s="1"/>
    </row>
    <row r="16" spans="1:7" ht="15.75" x14ac:dyDescent="0.25">
      <c r="A16" s="731" t="s">
        <v>40</v>
      </c>
      <c r="B16" s="731" t="s">
        <v>41</v>
      </c>
      <c r="C16" s="731" t="s">
        <v>42</v>
      </c>
      <c r="D16" s="731" t="s">
        <v>7</v>
      </c>
    </row>
    <row r="17" spans="1:7" ht="15.75" x14ac:dyDescent="0.25">
      <c r="A17" s="743" t="s">
        <v>45</v>
      </c>
      <c r="B17" s="733">
        <v>305</v>
      </c>
      <c r="C17" s="733">
        <v>305</v>
      </c>
      <c r="D17" s="724">
        <f>(C17-B17)/B17</f>
        <v>0</v>
      </c>
    </row>
    <row r="18" spans="1:7" ht="15.75" x14ac:dyDescent="0.25">
      <c r="A18" s="744" t="s">
        <v>46</v>
      </c>
      <c r="B18" s="733">
        <v>4420</v>
      </c>
      <c r="C18" s="733">
        <v>4420</v>
      </c>
      <c r="D18" s="724">
        <f>(C18-B18)/B18</f>
        <v>0</v>
      </c>
    </row>
    <row r="19" spans="1:7" ht="15.75" x14ac:dyDescent="0.25">
      <c r="A19" s="743" t="s">
        <v>47</v>
      </c>
      <c r="B19" s="733">
        <v>305</v>
      </c>
      <c r="C19" s="733">
        <v>305</v>
      </c>
      <c r="D19" s="724">
        <f>(C19-B19)/B19</f>
        <v>0</v>
      </c>
    </row>
    <row r="20" spans="1:7" ht="15.75" x14ac:dyDescent="0.25">
      <c r="A20" s="687" t="s">
        <v>1270</v>
      </c>
      <c r="B20" s="733">
        <v>305</v>
      </c>
      <c r="C20" s="733">
        <v>305</v>
      </c>
      <c r="D20" s="724">
        <f>(C20-B20)/B20</f>
        <v>0</v>
      </c>
    </row>
    <row r="21" spans="1:7" ht="15.75" x14ac:dyDescent="0.25">
      <c r="A21" s="687" t="s">
        <v>1271</v>
      </c>
      <c r="B21" s="733">
        <v>4420</v>
      </c>
      <c r="C21" s="733">
        <v>4420</v>
      </c>
      <c r="D21" s="724">
        <f t="shared" ref="D21:D22" si="1">(C21-B21)/B21</f>
        <v>0</v>
      </c>
    </row>
    <row r="22" spans="1:7" ht="15.75" x14ac:dyDescent="0.25">
      <c r="A22" s="687" t="s">
        <v>1272</v>
      </c>
      <c r="B22" s="733">
        <v>305</v>
      </c>
      <c r="C22" s="733">
        <v>305</v>
      </c>
      <c r="D22" s="724">
        <f t="shared" si="1"/>
        <v>0</v>
      </c>
    </row>
    <row r="23" spans="1:7" ht="15.75" x14ac:dyDescent="0.25">
      <c r="A23" s="687" t="s">
        <v>1212</v>
      </c>
      <c r="B23" s="733">
        <v>503</v>
      </c>
      <c r="C23" s="733">
        <v>518</v>
      </c>
      <c r="D23" s="724">
        <f>(C23-B23)/B23</f>
        <v>2.982107355864811E-2</v>
      </c>
    </row>
    <row r="24" spans="1:7" ht="15.75" x14ac:dyDescent="0.25">
      <c r="A24" s="687" t="s">
        <v>1273</v>
      </c>
      <c r="B24" s="733">
        <v>305</v>
      </c>
      <c r="C24" s="733">
        <v>305</v>
      </c>
      <c r="D24" s="724">
        <f>(C24-B24)/B24</f>
        <v>0</v>
      </c>
    </row>
    <row r="25" spans="1:7" ht="15.75" x14ac:dyDescent="0.25">
      <c r="A25" s="687" t="s">
        <v>1082</v>
      </c>
      <c r="B25" s="733">
        <v>503</v>
      </c>
      <c r="C25" s="733">
        <v>518</v>
      </c>
      <c r="D25" s="724">
        <f>(C25-B25)/B25</f>
        <v>2.982107355864811E-2</v>
      </c>
    </row>
    <row r="26" spans="1:7" ht="15.75" x14ac:dyDescent="0.25">
      <c r="A26" s="1"/>
      <c r="B26" s="153"/>
      <c r="C26" s="153"/>
      <c r="D26" s="154"/>
    </row>
    <row r="27" spans="1:7" ht="15.75" x14ac:dyDescent="0.25">
      <c r="A27" s="1"/>
      <c r="B27" s="1"/>
      <c r="C27" s="1"/>
      <c r="D27" s="1"/>
    </row>
    <row r="28" spans="1:7" ht="15.6" customHeight="1" x14ac:dyDescent="0.25">
      <c r="A28" s="45"/>
      <c r="B28" s="735" t="s">
        <v>57</v>
      </c>
      <c r="C28" s="895" t="s">
        <v>58</v>
      </c>
      <c r="D28" s="895"/>
    </row>
    <row r="29" spans="1:7" ht="78.75" x14ac:dyDescent="0.25">
      <c r="A29" s="731" t="s">
        <v>1072</v>
      </c>
      <c r="B29" s="732" t="s">
        <v>60</v>
      </c>
      <c r="C29" s="732" t="s">
        <v>60</v>
      </c>
      <c r="D29" s="732" t="s">
        <v>61</v>
      </c>
    </row>
    <row r="30" spans="1:7" ht="15.75" x14ac:dyDescent="0.2">
      <c r="A30" s="720" t="s">
        <v>1274</v>
      </c>
      <c r="B30" s="721">
        <v>325.25</v>
      </c>
      <c r="C30" s="721">
        <f>20.25+305</f>
        <v>325.25</v>
      </c>
      <c r="D30" s="741">
        <f t="shared" ref="D30:D36" si="2">(C30-B30)/B30</f>
        <v>0</v>
      </c>
      <c r="G30" s="241"/>
    </row>
    <row r="31" spans="1:7" ht="15.75" x14ac:dyDescent="0.2">
      <c r="A31" s="720" t="s">
        <v>1275</v>
      </c>
      <c r="B31" s="721">
        <v>325.25</v>
      </c>
      <c r="C31" s="721">
        <f>20.25+305</f>
        <v>325.25</v>
      </c>
      <c r="D31" s="741">
        <f t="shared" si="2"/>
        <v>0</v>
      </c>
      <c r="G31" s="241"/>
    </row>
    <row r="32" spans="1:7" ht="15.75" x14ac:dyDescent="0.2">
      <c r="A32" s="720" t="s">
        <v>370</v>
      </c>
      <c r="B32" s="721">
        <v>335.82</v>
      </c>
      <c r="C32" s="721">
        <f>+B32</f>
        <v>335.82</v>
      </c>
      <c r="D32" s="741">
        <f t="shared" si="2"/>
        <v>0</v>
      </c>
      <c r="G32" s="241"/>
    </row>
    <row r="33" spans="1:7" ht="15.75" x14ac:dyDescent="0.2">
      <c r="A33" s="720" t="s">
        <v>371</v>
      </c>
      <c r="B33" s="721">
        <v>335.82</v>
      </c>
      <c r="C33" s="721">
        <f>+B33</f>
        <v>335.82</v>
      </c>
      <c r="D33" s="741">
        <f t="shared" si="2"/>
        <v>0</v>
      </c>
      <c r="G33" s="241"/>
    </row>
    <row r="34" spans="1:7" ht="31.5" x14ac:dyDescent="0.2">
      <c r="A34" s="720" t="s">
        <v>372</v>
      </c>
      <c r="B34" s="721">
        <v>313.3</v>
      </c>
      <c r="C34" s="721">
        <f>+B34</f>
        <v>313.3</v>
      </c>
      <c r="D34" s="741">
        <f t="shared" si="2"/>
        <v>0</v>
      </c>
      <c r="G34" s="241"/>
    </row>
    <row r="35" spans="1:7" ht="78.75" x14ac:dyDescent="0.2">
      <c r="A35" s="808" t="s">
        <v>373</v>
      </c>
      <c r="B35" s="721">
        <v>323.64999999999998</v>
      </c>
      <c r="C35" s="721">
        <f>+B35</f>
        <v>323.64999999999998</v>
      </c>
      <c r="D35" s="741">
        <f t="shared" si="2"/>
        <v>0</v>
      </c>
      <c r="G35" s="241"/>
    </row>
    <row r="36" spans="1:7" ht="15.75" x14ac:dyDescent="0.2">
      <c r="A36" s="720" t="s">
        <v>374</v>
      </c>
      <c r="B36" s="721">
        <v>322.85000000000002</v>
      </c>
      <c r="C36" s="721">
        <f>+B36</f>
        <v>322.85000000000002</v>
      </c>
      <c r="D36" s="741">
        <f t="shared" si="2"/>
        <v>0</v>
      </c>
      <c r="G36" s="241"/>
    </row>
    <row r="37" spans="1:7" x14ac:dyDescent="0.2">
      <c r="G37" t="s">
        <v>9</v>
      </c>
    </row>
    <row r="38" spans="1:7" ht="15.6" customHeight="1" x14ac:dyDescent="0.25">
      <c r="A38" s="45"/>
      <c r="B38" s="735" t="s">
        <v>57</v>
      </c>
      <c r="C38" s="895" t="s">
        <v>58</v>
      </c>
      <c r="D38" s="895"/>
    </row>
    <row r="39" spans="1:7" ht="78.75" x14ac:dyDescent="0.25">
      <c r="A39" s="511" t="s">
        <v>1073</v>
      </c>
      <c r="B39" s="512" t="s">
        <v>60</v>
      </c>
      <c r="C39" s="512" t="s">
        <v>60</v>
      </c>
      <c r="D39" s="512" t="s">
        <v>61</v>
      </c>
    </row>
    <row r="40" spans="1:7" ht="15.75" x14ac:dyDescent="0.2">
      <c r="A40" s="720" t="s">
        <v>811</v>
      </c>
      <c r="B40" s="809">
        <f>B17+12.5</f>
        <v>317.5</v>
      </c>
      <c r="C40" s="809">
        <f t="shared" ref="C40:C55" si="3">+B40</f>
        <v>317.5</v>
      </c>
      <c r="D40" s="738">
        <f t="shared" ref="D40:D57" si="4">+(C40-B40)/B40</f>
        <v>0</v>
      </c>
      <c r="G40" s="241"/>
    </row>
    <row r="41" spans="1:7" ht="15.75" x14ac:dyDescent="0.2">
      <c r="A41" s="720" t="s">
        <v>812</v>
      </c>
      <c r="B41" s="809">
        <v>312.66000000000003</v>
      </c>
      <c r="C41" s="809">
        <f t="shared" si="3"/>
        <v>312.66000000000003</v>
      </c>
      <c r="D41" s="738">
        <f t="shared" si="4"/>
        <v>0</v>
      </c>
      <c r="G41" s="241"/>
    </row>
    <row r="42" spans="1:7" ht="15.75" x14ac:dyDescent="0.2">
      <c r="A42" s="720" t="s">
        <v>813</v>
      </c>
      <c r="B42" s="809">
        <v>312.66000000000003</v>
      </c>
      <c r="C42" s="809">
        <f t="shared" si="3"/>
        <v>312.66000000000003</v>
      </c>
      <c r="D42" s="738">
        <f t="shared" si="4"/>
        <v>0</v>
      </c>
      <c r="G42" s="241"/>
    </row>
    <row r="43" spans="1:7" ht="15.75" x14ac:dyDescent="0.2">
      <c r="A43" s="720" t="s">
        <v>814</v>
      </c>
      <c r="B43" s="809">
        <v>312.66000000000003</v>
      </c>
      <c r="C43" s="809">
        <f t="shared" si="3"/>
        <v>312.66000000000003</v>
      </c>
      <c r="D43" s="738">
        <f t="shared" si="4"/>
        <v>0</v>
      </c>
      <c r="G43" s="241"/>
    </row>
    <row r="44" spans="1:7" ht="15.75" x14ac:dyDescent="0.2">
      <c r="A44" s="720" t="s">
        <v>815</v>
      </c>
      <c r="B44" s="809">
        <v>312.66000000000003</v>
      </c>
      <c r="C44" s="809">
        <f t="shared" si="3"/>
        <v>312.66000000000003</v>
      </c>
      <c r="D44" s="738">
        <f t="shared" si="4"/>
        <v>0</v>
      </c>
      <c r="G44" s="241"/>
    </row>
    <row r="45" spans="1:7" ht="15.75" x14ac:dyDescent="0.2">
      <c r="A45" s="720" t="s">
        <v>816</v>
      </c>
      <c r="B45" s="809">
        <v>312.66000000000003</v>
      </c>
      <c r="C45" s="809">
        <f t="shared" si="3"/>
        <v>312.66000000000003</v>
      </c>
      <c r="D45" s="738">
        <f t="shared" si="4"/>
        <v>0</v>
      </c>
      <c r="G45" s="241" t="s">
        <v>9</v>
      </c>
    </row>
    <row r="46" spans="1:7" ht="15.75" x14ac:dyDescent="0.2">
      <c r="A46" s="720" t="s">
        <v>817</v>
      </c>
      <c r="B46" s="809">
        <v>312.66000000000003</v>
      </c>
      <c r="C46" s="809">
        <f t="shared" si="3"/>
        <v>312.66000000000003</v>
      </c>
      <c r="D46" s="738">
        <f t="shared" si="4"/>
        <v>0</v>
      </c>
      <c r="G46" s="241" t="s">
        <v>9</v>
      </c>
    </row>
    <row r="47" spans="1:7" ht="15.75" x14ac:dyDescent="0.2">
      <c r="A47" s="720" t="s">
        <v>818</v>
      </c>
      <c r="B47" s="809">
        <v>312.66000000000003</v>
      </c>
      <c r="C47" s="809">
        <f t="shared" si="3"/>
        <v>312.66000000000003</v>
      </c>
      <c r="D47" s="738">
        <f t="shared" si="4"/>
        <v>0</v>
      </c>
      <c r="G47" s="241" t="s">
        <v>9</v>
      </c>
    </row>
    <row r="48" spans="1:7" ht="15.75" x14ac:dyDescent="0.2">
      <c r="A48" s="720" t="s">
        <v>819</v>
      </c>
      <c r="B48" s="809">
        <v>312.66000000000003</v>
      </c>
      <c r="C48" s="809">
        <f t="shared" si="3"/>
        <v>312.66000000000003</v>
      </c>
      <c r="D48" s="738">
        <f t="shared" si="4"/>
        <v>0</v>
      </c>
      <c r="G48" s="241" t="s">
        <v>9</v>
      </c>
    </row>
    <row r="49" spans="1:7" ht="15.75" x14ac:dyDescent="0.2">
      <c r="A49" s="720" t="s">
        <v>820</v>
      </c>
      <c r="B49" s="809">
        <v>312.66000000000003</v>
      </c>
      <c r="C49" s="809">
        <f t="shared" si="3"/>
        <v>312.66000000000003</v>
      </c>
      <c r="D49" s="738">
        <f t="shared" si="4"/>
        <v>0</v>
      </c>
      <c r="G49" s="241" t="s">
        <v>9</v>
      </c>
    </row>
    <row r="50" spans="1:7" ht="15.75" x14ac:dyDescent="0.2">
      <c r="A50" s="720" t="s">
        <v>821</v>
      </c>
      <c r="B50" s="809">
        <v>312.66000000000003</v>
      </c>
      <c r="C50" s="809">
        <f t="shared" si="3"/>
        <v>312.66000000000003</v>
      </c>
      <c r="D50" s="738">
        <f t="shared" si="4"/>
        <v>0</v>
      </c>
      <c r="G50" s="241" t="s">
        <v>9</v>
      </c>
    </row>
    <row r="51" spans="1:7" ht="15.75" x14ac:dyDescent="0.2">
      <c r="A51" s="720" t="s">
        <v>822</v>
      </c>
      <c r="B51" s="809">
        <v>312.66000000000003</v>
      </c>
      <c r="C51" s="809">
        <f t="shared" si="3"/>
        <v>312.66000000000003</v>
      </c>
      <c r="D51" s="738">
        <f t="shared" si="4"/>
        <v>0</v>
      </c>
      <c r="G51" s="241" t="s">
        <v>9</v>
      </c>
    </row>
    <row r="52" spans="1:7" ht="15.75" x14ac:dyDescent="0.2">
      <c r="A52" s="720" t="s">
        <v>823</v>
      </c>
      <c r="B52" s="809">
        <v>312.66000000000003</v>
      </c>
      <c r="C52" s="809">
        <f t="shared" si="3"/>
        <v>312.66000000000003</v>
      </c>
      <c r="D52" s="738">
        <f t="shared" si="4"/>
        <v>0</v>
      </c>
      <c r="G52" s="241" t="s">
        <v>9</v>
      </c>
    </row>
    <row r="53" spans="1:7" ht="15.75" x14ac:dyDescent="0.2">
      <c r="A53" s="720" t="s">
        <v>824</v>
      </c>
      <c r="B53" s="809">
        <v>312.66000000000003</v>
      </c>
      <c r="C53" s="809">
        <f t="shared" si="3"/>
        <v>312.66000000000003</v>
      </c>
      <c r="D53" s="738">
        <f t="shared" si="4"/>
        <v>0</v>
      </c>
      <c r="G53" s="241" t="s">
        <v>9</v>
      </c>
    </row>
    <row r="54" spans="1:7" ht="15.75" x14ac:dyDescent="0.2">
      <c r="A54" s="720" t="s">
        <v>825</v>
      </c>
      <c r="B54" s="809">
        <v>312.66000000000003</v>
      </c>
      <c r="C54" s="809">
        <f t="shared" si="3"/>
        <v>312.66000000000003</v>
      </c>
      <c r="D54" s="738">
        <f t="shared" si="4"/>
        <v>0</v>
      </c>
      <c r="G54" s="241" t="s">
        <v>9</v>
      </c>
    </row>
    <row r="55" spans="1:7" ht="15.75" x14ac:dyDescent="0.2">
      <c r="A55" s="720" t="s">
        <v>826</v>
      </c>
      <c r="B55" s="809">
        <v>312.66000000000003</v>
      </c>
      <c r="C55" s="809">
        <f t="shared" si="3"/>
        <v>312.66000000000003</v>
      </c>
      <c r="D55" s="738">
        <f t="shared" si="4"/>
        <v>0</v>
      </c>
      <c r="G55" s="241" t="s">
        <v>9</v>
      </c>
    </row>
    <row r="56" spans="1:7" ht="15.75" x14ac:dyDescent="0.2">
      <c r="A56" s="720" t="s">
        <v>827</v>
      </c>
      <c r="B56" s="809">
        <v>312.93</v>
      </c>
      <c r="C56" s="809">
        <f>305+7.93</f>
        <v>312.93</v>
      </c>
      <c r="D56" s="738">
        <f t="shared" si="4"/>
        <v>0</v>
      </c>
      <c r="G56" s="241"/>
    </row>
    <row r="57" spans="1:7" ht="15.75" x14ac:dyDescent="0.2">
      <c r="A57" s="720" t="s">
        <v>828</v>
      </c>
      <c r="B57" s="809">
        <v>312.93</v>
      </c>
      <c r="C57" s="809">
        <v>312.93</v>
      </c>
      <c r="D57" s="738">
        <f t="shared" si="4"/>
        <v>0</v>
      </c>
      <c r="G57" s="241"/>
    </row>
    <row r="58" spans="1:7" ht="31.5" x14ac:dyDescent="0.2">
      <c r="A58" s="720" t="s">
        <v>829</v>
      </c>
      <c r="B58" s="809">
        <v>374.35</v>
      </c>
      <c r="C58" s="809">
        <f t="shared" ref="C58:C63" si="5">+B58</f>
        <v>374.35</v>
      </c>
      <c r="D58" s="738">
        <f t="shared" ref="D58:D63" si="6">+(C58-B58)/B58</f>
        <v>0</v>
      </c>
      <c r="G58" s="241" t="s">
        <v>9</v>
      </c>
    </row>
    <row r="59" spans="1:7" ht="15.75" x14ac:dyDescent="0.2">
      <c r="A59" s="720" t="s">
        <v>830</v>
      </c>
      <c r="B59" s="809">
        <f>30.82+B20</f>
        <v>335.82</v>
      </c>
      <c r="C59" s="809">
        <f t="shared" si="5"/>
        <v>335.82</v>
      </c>
      <c r="D59" s="738">
        <f t="shared" si="6"/>
        <v>0</v>
      </c>
      <c r="G59" s="241"/>
    </row>
    <row r="60" spans="1:7" ht="31.5" x14ac:dyDescent="0.2">
      <c r="A60" s="720" t="s">
        <v>831</v>
      </c>
      <c r="B60" s="809">
        <v>321.95</v>
      </c>
      <c r="C60" s="809">
        <f t="shared" si="5"/>
        <v>321.95</v>
      </c>
      <c r="D60" s="738">
        <f t="shared" si="6"/>
        <v>0</v>
      </c>
      <c r="G60" s="241" t="s">
        <v>9</v>
      </c>
    </row>
    <row r="61" spans="1:7" ht="31.5" x14ac:dyDescent="0.2">
      <c r="A61" s="720" t="s">
        <v>832</v>
      </c>
      <c r="B61" s="809">
        <v>321.95</v>
      </c>
      <c r="C61" s="809">
        <f t="shared" si="5"/>
        <v>321.95</v>
      </c>
      <c r="D61" s="738">
        <f t="shared" si="6"/>
        <v>0</v>
      </c>
      <c r="G61" s="241" t="s">
        <v>9</v>
      </c>
    </row>
    <row r="62" spans="1:7" ht="31.5" x14ac:dyDescent="0.2">
      <c r="A62" s="720" t="s">
        <v>833</v>
      </c>
      <c r="B62" s="809">
        <v>308.3</v>
      </c>
      <c r="C62" s="809">
        <f t="shared" si="5"/>
        <v>308.3</v>
      </c>
      <c r="D62" s="738">
        <f t="shared" si="6"/>
        <v>0</v>
      </c>
      <c r="G62" s="241" t="s">
        <v>9</v>
      </c>
    </row>
    <row r="63" spans="1:7" ht="31.5" x14ac:dyDescent="0.2">
      <c r="A63" s="720" t="s">
        <v>834</v>
      </c>
      <c r="B63" s="809">
        <v>512</v>
      </c>
      <c r="C63" s="809">
        <f t="shared" si="5"/>
        <v>512</v>
      </c>
      <c r="D63" s="738">
        <f t="shared" si="6"/>
        <v>0</v>
      </c>
      <c r="G63" s="241" t="s">
        <v>9</v>
      </c>
    </row>
    <row r="65" spans="1:7" ht="15.6" customHeight="1" x14ac:dyDescent="0.25">
      <c r="A65" s="45"/>
      <c r="B65" s="735" t="s">
        <v>1276</v>
      </c>
      <c r="C65" s="895" t="s">
        <v>57</v>
      </c>
      <c r="D65" s="895"/>
    </row>
    <row r="66" spans="1:7" ht="78.75" x14ac:dyDescent="0.25">
      <c r="A66" s="511" t="s">
        <v>1086</v>
      </c>
      <c r="B66" s="512" t="s">
        <v>60</v>
      </c>
      <c r="C66" s="512" t="s">
        <v>60</v>
      </c>
      <c r="D66" s="512" t="s">
        <v>61</v>
      </c>
    </row>
    <row r="68" spans="1:7" ht="47.25" x14ac:dyDescent="0.2">
      <c r="A68" s="701" t="s">
        <v>1277</v>
      </c>
      <c r="B68" s="748">
        <v>521.63</v>
      </c>
      <c r="C68" s="748">
        <f>18.63+518</f>
        <v>536.63</v>
      </c>
      <c r="D68" s="704">
        <f>+(C68-B68)/B68</f>
        <v>2.8756014799762284E-2</v>
      </c>
      <c r="G68" s="241"/>
    </row>
  </sheetData>
  <sortState xmlns:xlrd2="http://schemas.microsoft.com/office/spreadsheetml/2017/richdata2" ref="A40:G63">
    <sortCondition ref="A40"/>
  </sortState>
  <mergeCells count="4">
    <mergeCell ref="C28:D28"/>
    <mergeCell ref="C38:D38"/>
    <mergeCell ref="C65:D65"/>
    <mergeCell ref="G11:G12"/>
  </mergeCells>
  <hyperlinks>
    <hyperlink ref="B3" r:id="rId1" xr:uid="{43744D9E-9EC7-4F6E-B002-A870730C540D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5" tint="-0.249977111117893"/>
  </sheetPr>
  <dimension ref="A1:G48"/>
  <sheetViews>
    <sheetView workbookViewId="0">
      <selection activeCell="G13" sqref="G13"/>
    </sheetView>
  </sheetViews>
  <sheetFormatPr defaultRowHeight="12.75" x14ac:dyDescent="0.2"/>
  <cols>
    <col min="1" max="1" width="41.5703125" bestFit="1" customWidth="1"/>
    <col min="2" max="2" width="13.42578125" customWidth="1"/>
    <col min="3" max="3" width="12.5703125" bestFit="1" customWidth="1"/>
    <col min="4" max="4" width="11.42578125" bestFit="1" customWidth="1"/>
    <col min="5" max="5" width="11.42578125" customWidth="1"/>
    <col min="6" max="6" width="3.140625" customWidth="1"/>
    <col min="7" max="7" width="61.85546875" customWidth="1"/>
  </cols>
  <sheetData>
    <row r="1" spans="1:7" ht="21" x14ac:dyDescent="0.35">
      <c r="A1" s="61" t="s">
        <v>1051</v>
      </c>
      <c r="B1" s="45" t="s">
        <v>55</v>
      </c>
      <c r="C1" s="1"/>
      <c r="D1" s="1"/>
      <c r="E1" s="1"/>
    </row>
    <row r="2" spans="1:7" ht="15.75" x14ac:dyDescent="0.25">
      <c r="A2" s="1" t="s">
        <v>1278</v>
      </c>
      <c r="B2" s="1"/>
      <c r="C2" s="1"/>
      <c r="D2" s="1"/>
      <c r="E2" s="1"/>
    </row>
    <row r="3" spans="1:7" ht="15.75" x14ac:dyDescent="0.25">
      <c r="A3" s="1" t="s">
        <v>1279</v>
      </c>
      <c r="B3" s="157"/>
      <c r="C3" s="1"/>
      <c r="D3" s="1"/>
      <c r="E3" s="1"/>
    </row>
    <row r="4" spans="1:7" ht="15.75" x14ac:dyDescent="0.25">
      <c r="A4" s="1"/>
      <c r="B4" s="1"/>
      <c r="C4" s="1"/>
      <c r="D4" s="1"/>
      <c r="E4" s="1"/>
    </row>
    <row r="5" spans="1:7" ht="47.25" x14ac:dyDescent="0.25">
      <c r="A5" s="731" t="s">
        <v>1056</v>
      </c>
      <c r="B5" s="732" t="s">
        <v>1057</v>
      </c>
      <c r="C5" s="732" t="s">
        <v>1058</v>
      </c>
      <c r="D5" s="732" t="s">
        <v>1059</v>
      </c>
      <c r="E5" s="732" t="s">
        <v>1060</v>
      </c>
      <c r="G5" s="155" t="s">
        <v>1061</v>
      </c>
    </row>
    <row r="6" spans="1:7" ht="15.75" x14ac:dyDescent="0.25">
      <c r="A6" s="687" t="s">
        <v>1280</v>
      </c>
      <c r="B6" s="687">
        <v>16</v>
      </c>
      <c r="C6" s="733">
        <f>9.08+7.78</f>
        <v>16.86</v>
      </c>
      <c r="D6" s="733">
        <v>9.81</v>
      </c>
      <c r="E6" s="810">
        <f>+(D6-C6)/C6</f>
        <v>-0.41814946619217075</v>
      </c>
      <c r="G6" t="s">
        <v>1281</v>
      </c>
    </row>
    <row r="7" spans="1:7" ht="15.75" x14ac:dyDescent="0.25">
      <c r="A7" s="687" t="s">
        <v>1063</v>
      </c>
      <c r="B7" s="687">
        <v>14</v>
      </c>
      <c r="C7" s="733">
        <v>7.96</v>
      </c>
      <c r="D7" s="733">
        <v>8.36</v>
      </c>
      <c r="E7" s="810">
        <f t="shared" ref="E7:E12" si="0">+(D7-C7)/C7</f>
        <v>5.0251256281406968E-2</v>
      </c>
    </row>
    <row r="8" spans="1:7" ht="15.75" x14ac:dyDescent="0.25">
      <c r="A8" s="687" t="s">
        <v>1064</v>
      </c>
      <c r="B8" s="687">
        <v>12</v>
      </c>
      <c r="C8" s="733">
        <v>4.67</v>
      </c>
      <c r="D8" s="733">
        <v>5.14</v>
      </c>
      <c r="E8" s="810">
        <f t="shared" si="0"/>
        <v>0.10064239828693786</v>
      </c>
      <c r="G8" t="s">
        <v>1282</v>
      </c>
    </row>
    <row r="9" spans="1:7" ht="15.75" x14ac:dyDescent="0.25">
      <c r="A9" s="687" t="s">
        <v>1065</v>
      </c>
      <c r="B9" s="687">
        <v>12</v>
      </c>
      <c r="C9" s="733">
        <v>6.44</v>
      </c>
      <c r="D9" s="733">
        <v>6.82</v>
      </c>
      <c r="E9" s="810">
        <f t="shared" si="0"/>
        <v>5.9006211180124203E-2</v>
      </c>
    </row>
    <row r="10" spans="1:7" ht="15.75" x14ac:dyDescent="0.25">
      <c r="A10" s="687" t="s">
        <v>1066</v>
      </c>
      <c r="B10" s="687">
        <v>12</v>
      </c>
      <c r="C10" s="733">
        <v>7.22</v>
      </c>
      <c r="D10" s="733">
        <v>7.36</v>
      </c>
      <c r="E10" s="810">
        <f t="shared" si="0"/>
        <v>1.9390581717451602E-2</v>
      </c>
    </row>
    <row r="11" spans="1:7" ht="15.75" x14ac:dyDescent="0.25">
      <c r="A11" s="687" t="s">
        <v>1028</v>
      </c>
      <c r="B11" s="687">
        <v>0</v>
      </c>
      <c r="C11" s="733">
        <v>0</v>
      </c>
      <c r="D11" s="733">
        <v>0</v>
      </c>
      <c r="E11" s="810"/>
    </row>
    <row r="12" spans="1:7" ht="15.75" x14ac:dyDescent="0.25">
      <c r="A12" s="687" t="s">
        <v>1067</v>
      </c>
      <c r="B12" s="687">
        <v>15</v>
      </c>
      <c r="C12" s="733">
        <v>0.8</v>
      </c>
      <c r="D12" s="733">
        <v>0.8</v>
      </c>
      <c r="E12" s="810">
        <f t="shared" si="0"/>
        <v>0</v>
      </c>
    </row>
    <row r="13" spans="1:7" ht="15.75" x14ac:dyDescent="0.25">
      <c r="A13" s="687" t="s">
        <v>1078</v>
      </c>
      <c r="B13" s="687">
        <v>12</v>
      </c>
      <c r="C13" s="733">
        <v>0</v>
      </c>
      <c r="D13" s="733">
        <v>0.42</v>
      </c>
      <c r="E13" s="810"/>
    </row>
    <row r="14" spans="1:7" ht="15.75" x14ac:dyDescent="0.25">
      <c r="A14" s="687" t="s">
        <v>1305</v>
      </c>
      <c r="B14" s="687">
        <v>12</v>
      </c>
      <c r="C14" s="733">
        <v>0</v>
      </c>
      <c r="D14" s="733">
        <v>8.2100000000000009</v>
      </c>
      <c r="E14" s="810"/>
    </row>
    <row r="15" spans="1:7" ht="15.75" x14ac:dyDescent="0.25">
      <c r="A15" s="687" t="s">
        <v>1068</v>
      </c>
      <c r="B15" s="734"/>
      <c r="C15" s="733">
        <f>(((12*7.78)+(16*9.08))+(C7*B7)+(C8*B8)+(C9*B9)+(C10*B10)+(C11*B11)+(C12*B12)+(C14*B14))*2</f>
        <v>1164.08</v>
      </c>
      <c r="D15" s="733">
        <f>((D6*B6)+(D7*B7)+(D8*B8)+(D9*B9)+(D10*B10)+(D11*B11)+(D12*B12)+(B13*D13)+(D14*B14))*2</f>
        <v>1242.7999999999997</v>
      </c>
      <c r="E15" s="810">
        <f>+(D15-C15)/C15</f>
        <v>6.7624218266785621E-2</v>
      </c>
    </row>
    <row r="16" spans="1:7" ht="15.75" x14ac:dyDescent="0.25">
      <c r="A16" s="1"/>
      <c r="B16" s="1"/>
      <c r="C16" s="1"/>
      <c r="D16" s="1"/>
      <c r="E16" s="1"/>
    </row>
    <row r="17" spans="1:5" ht="15.75" x14ac:dyDescent="0.25">
      <c r="A17" s="731" t="s">
        <v>40</v>
      </c>
      <c r="B17" s="731" t="s">
        <v>41</v>
      </c>
      <c r="C17" s="731" t="s">
        <v>42</v>
      </c>
      <c r="D17" s="731" t="s">
        <v>7</v>
      </c>
      <c r="E17" s="1"/>
    </row>
    <row r="18" spans="1:5" ht="15.75" x14ac:dyDescent="0.25">
      <c r="A18" s="743" t="s">
        <v>45</v>
      </c>
      <c r="B18" s="708">
        <v>277.39999999999998</v>
      </c>
      <c r="C18" s="708">
        <v>277.39999999999998</v>
      </c>
      <c r="D18" s="741">
        <f>(C18-B18)/B18</f>
        <v>0</v>
      </c>
      <c r="E18" s="1"/>
    </row>
    <row r="19" spans="1:5" ht="15.75" x14ac:dyDescent="0.25">
      <c r="A19" s="744" t="s">
        <v>46</v>
      </c>
      <c r="B19" s="708">
        <v>4193.75</v>
      </c>
      <c r="C19" s="708">
        <v>4193.75</v>
      </c>
      <c r="D19" s="741">
        <f>(C19-B19)/B19</f>
        <v>0</v>
      </c>
      <c r="E19" s="1"/>
    </row>
    <row r="20" spans="1:5" ht="15.75" x14ac:dyDescent="0.25">
      <c r="A20" s="743" t="s">
        <v>47</v>
      </c>
      <c r="B20" s="708">
        <v>277.39999999999998</v>
      </c>
      <c r="C20" s="708">
        <v>277.39999999999998</v>
      </c>
      <c r="D20" s="741">
        <f>(C20-B20)/B20</f>
        <v>0</v>
      </c>
      <c r="E20" s="1"/>
    </row>
    <row r="21" spans="1:5" ht="15.75" x14ac:dyDescent="0.25">
      <c r="A21" s="687" t="s">
        <v>1283</v>
      </c>
      <c r="B21" s="708">
        <v>503.6</v>
      </c>
      <c r="C21" s="708">
        <v>503.6</v>
      </c>
      <c r="D21" s="741">
        <f t="shared" ref="D21:D27" si="1">(C21-B21)/B21</f>
        <v>0</v>
      </c>
      <c r="E21" s="1"/>
    </row>
    <row r="22" spans="1:5" ht="15.75" x14ac:dyDescent="0.25">
      <c r="A22" s="517" t="s">
        <v>1284</v>
      </c>
      <c r="B22" s="516">
        <v>7559.85</v>
      </c>
      <c r="C22" s="516">
        <v>7559.85</v>
      </c>
      <c r="D22" s="741">
        <f t="shared" si="1"/>
        <v>0</v>
      </c>
      <c r="E22" s="1"/>
    </row>
    <row r="23" spans="1:5" ht="15.75" x14ac:dyDescent="0.25">
      <c r="A23" s="517" t="s">
        <v>1285</v>
      </c>
      <c r="B23" s="516">
        <v>503.6</v>
      </c>
      <c r="C23" s="516">
        <v>503.6</v>
      </c>
      <c r="D23" s="741">
        <f t="shared" si="1"/>
        <v>0</v>
      </c>
      <c r="E23" s="1"/>
    </row>
    <row r="24" spans="1:5" ht="15.75" x14ac:dyDescent="0.25">
      <c r="A24" s="517" t="s">
        <v>1212</v>
      </c>
      <c r="B24" s="516">
        <v>725.35</v>
      </c>
      <c r="C24" s="516">
        <v>750.74</v>
      </c>
      <c r="D24" s="741">
        <f t="shared" si="1"/>
        <v>3.5003791273178445E-2</v>
      </c>
      <c r="E24" s="1"/>
    </row>
    <row r="25" spans="1:5" ht="15.75" x14ac:dyDescent="0.25">
      <c r="A25" s="517" t="s">
        <v>1286</v>
      </c>
      <c r="B25" s="516">
        <v>281.89999999999998</v>
      </c>
      <c r="C25" s="516">
        <v>281.89999999999998</v>
      </c>
      <c r="D25" s="520">
        <f t="shared" si="1"/>
        <v>0</v>
      </c>
      <c r="E25" s="1"/>
    </row>
    <row r="26" spans="1:5" ht="15.75" x14ac:dyDescent="0.25">
      <c r="A26" s="687" t="s">
        <v>1254</v>
      </c>
      <c r="B26" s="708">
        <v>480.59</v>
      </c>
      <c r="C26" s="708">
        <v>497.41</v>
      </c>
      <c r="D26" s="741">
        <f t="shared" si="1"/>
        <v>3.4998647495786538E-2</v>
      </c>
      <c r="E26" s="1"/>
    </row>
    <row r="27" spans="1:5" ht="15.75" x14ac:dyDescent="0.25">
      <c r="A27" s="692" t="s">
        <v>910</v>
      </c>
      <c r="B27" s="708">
        <v>1156.0999999999999</v>
      </c>
      <c r="C27" s="708">
        <v>1156.0999999999999</v>
      </c>
      <c r="D27" s="741">
        <f t="shared" si="1"/>
        <v>0</v>
      </c>
      <c r="E27" s="1"/>
    </row>
    <row r="28" spans="1:5" ht="15.75" x14ac:dyDescent="0.2">
      <c r="A28" s="701" t="s">
        <v>998</v>
      </c>
      <c r="B28" s="772">
        <v>741.12</v>
      </c>
      <c r="C28" s="772">
        <v>767.06</v>
      </c>
      <c r="D28" s="741">
        <f t="shared" ref="D28:D35" si="2">(C28-B28)/B28</f>
        <v>3.5001079447322891E-2</v>
      </c>
    </row>
    <row r="29" spans="1:5" ht="31.5" x14ac:dyDescent="0.2">
      <c r="A29" s="701" t="s">
        <v>999</v>
      </c>
      <c r="B29" s="721">
        <v>353.38</v>
      </c>
      <c r="C29" s="721">
        <v>353.38</v>
      </c>
      <c r="D29" s="741">
        <f>(C29-B29)/B29</f>
        <v>0</v>
      </c>
    </row>
    <row r="30" spans="1:5" ht="31.5" x14ac:dyDescent="0.2">
      <c r="A30" s="701" t="s">
        <v>1000</v>
      </c>
      <c r="B30" s="772">
        <v>537.96</v>
      </c>
      <c r="C30" s="772">
        <v>537.96</v>
      </c>
      <c r="D30" s="741">
        <f t="shared" si="2"/>
        <v>0</v>
      </c>
    </row>
    <row r="31" spans="1:5" ht="15.75" x14ac:dyDescent="0.2">
      <c r="A31" s="701" t="s">
        <v>1001</v>
      </c>
      <c r="B31" s="772">
        <v>539.6</v>
      </c>
      <c r="C31" s="772">
        <v>556.41999999999996</v>
      </c>
      <c r="D31" s="741">
        <f t="shared" si="2"/>
        <v>3.1171237954039911E-2</v>
      </c>
    </row>
    <row r="32" spans="1:5" ht="15.75" x14ac:dyDescent="0.2">
      <c r="A32" s="701" t="s">
        <v>1002</v>
      </c>
      <c r="B32" s="772">
        <v>731</v>
      </c>
      <c r="C32" s="772">
        <v>731</v>
      </c>
      <c r="D32" s="741">
        <f t="shared" si="2"/>
        <v>0</v>
      </c>
    </row>
    <row r="33" spans="1:7" ht="15.75" x14ac:dyDescent="0.2">
      <c r="A33" s="701" t="s">
        <v>1287</v>
      </c>
      <c r="B33" s="530">
        <v>485.09</v>
      </c>
      <c r="C33" s="530">
        <v>501.91</v>
      </c>
      <c r="D33" s="520">
        <f t="shared" si="2"/>
        <v>3.4673978024696551E-2</v>
      </c>
    </row>
    <row r="34" spans="1:7" ht="15.75" x14ac:dyDescent="0.2">
      <c r="A34" s="819" t="s">
        <v>1004</v>
      </c>
      <c r="B34" s="772">
        <v>636.44000000000005</v>
      </c>
      <c r="C34" s="772">
        <v>636.44000000000005</v>
      </c>
      <c r="D34" s="520">
        <f t="shared" si="2"/>
        <v>0</v>
      </c>
    </row>
    <row r="35" spans="1:7" ht="15.75" x14ac:dyDescent="0.2">
      <c r="A35" s="819" t="s">
        <v>1288</v>
      </c>
      <c r="B35" s="772">
        <v>530.59</v>
      </c>
      <c r="C35" s="772">
        <v>547.41</v>
      </c>
      <c r="D35" s="520">
        <f t="shared" si="2"/>
        <v>3.1700559754235726E-2</v>
      </c>
      <c r="G35" s="35"/>
    </row>
    <row r="36" spans="1:7" ht="15.75" x14ac:dyDescent="0.25">
      <c r="A36" s="1"/>
      <c r="B36" s="1"/>
      <c r="C36" s="1"/>
      <c r="D36" s="1"/>
      <c r="E36" s="1"/>
    </row>
    <row r="37" spans="1:7" ht="15.75" x14ac:dyDescent="0.25">
      <c r="A37" s="1"/>
      <c r="B37" s="1"/>
      <c r="C37" s="1"/>
      <c r="D37" s="1"/>
      <c r="E37" s="1"/>
    </row>
    <row r="38" spans="1:7" ht="15.75" x14ac:dyDescent="0.25">
      <c r="A38" s="45"/>
      <c r="B38" s="735" t="s">
        <v>57</v>
      </c>
      <c r="C38" s="895" t="s">
        <v>58</v>
      </c>
      <c r="D38" s="895"/>
      <c r="E38" s="1"/>
    </row>
    <row r="39" spans="1:7" ht="78.75" x14ac:dyDescent="0.25">
      <c r="A39" s="511" t="s">
        <v>1072</v>
      </c>
      <c r="B39" s="512" t="s">
        <v>60</v>
      </c>
      <c r="C39" s="512" t="s">
        <v>60</v>
      </c>
      <c r="D39" s="512" t="s">
        <v>61</v>
      </c>
      <c r="E39" s="1"/>
    </row>
    <row r="40" spans="1:7" ht="31.5" x14ac:dyDescent="0.2">
      <c r="A40" s="720" t="s">
        <v>1289</v>
      </c>
      <c r="B40" s="721">
        <v>322.39999999999998</v>
      </c>
      <c r="C40" s="721">
        <v>322.39999999999998</v>
      </c>
      <c r="D40" s="741">
        <f t="shared" ref="D40:D44" si="3">(C40-B40)/B40</f>
        <v>0</v>
      </c>
    </row>
    <row r="41" spans="1:7" ht="15.75" x14ac:dyDescent="0.2">
      <c r="A41" s="720" t="s">
        <v>1290</v>
      </c>
      <c r="B41" s="721">
        <v>300.14</v>
      </c>
      <c r="C41" s="721">
        <v>300.14</v>
      </c>
      <c r="D41" s="741">
        <f t="shared" si="3"/>
        <v>0</v>
      </c>
    </row>
    <row r="42" spans="1:7" ht="15.75" x14ac:dyDescent="0.2">
      <c r="A42" s="720" t="s">
        <v>392</v>
      </c>
      <c r="B42" s="721">
        <v>450</v>
      </c>
      <c r="C42" s="721">
        <v>450</v>
      </c>
      <c r="D42" s="741">
        <f t="shared" si="3"/>
        <v>0</v>
      </c>
    </row>
    <row r="43" spans="1:7" ht="15.75" x14ac:dyDescent="0.2">
      <c r="A43" s="720" t="s">
        <v>393</v>
      </c>
      <c r="B43" s="721">
        <v>500</v>
      </c>
      <c r="C43" s="721">
        <v>500</v>
      </c>
      <c r="D43" s="741">
        <f t="shared" si="3"/>
        <v>0</v>
      </c>
    </row>
    <row r="44" spans="1:7" ht="15.75" x14ac:dyDescent="0.2">
      <c r="A44" s="720" t="s">
        <v>394</v>
      </c>
      <c r="B44" s="721">
        <v>320.19</v>
      </c>
      <c r="C44" s="721">
        <v>320.19</v>
      </c>
      <c r="D44" s="741">
        <f t="shared" si="3"/>
        <v>0</v>
      </c>
    </row>
    <row r="46" spans="1:7" ht="15.75" x14ac:dyDescent="0.25">
      <c r="A46" s="45"/>
      <c r="B46" s="735" t="s">
        <v>57</v>
      </c>
      <c r="C46" s="895" t="s">
        <v>58</v>
      </c>
      <c r="D46" s="895"/>
    </row>
    <row r="47" spans="1:7" ht="78.75" x14ac:dyDescent="0.25">
      <c r="A47" s="511" t="s">
        <v>1086</v>
      </c>
      <c r="B47" s="512" t="s">
        <v>60</v>
      </c>
      <c r="C47" s="512" t="s">
        <v>60</v>
      </c>
      <c r="D47" s="512" t="s">
        <v>61</v>
      </c>
    </row>
    <row r="48" spans="1:7" ht="31.5" x14ac:dyDescent="0.2">
      <c r="A48" s="833" t="s">
        <v>1006</v>
      </c>
      <c r="B48" s="811">
        <v>514.41999999999996</v>
      </c>
      <c r="C48" s="811">
        <v>514.41999999999996</v>
      </c>
      <c r="D48" s="812">
        <f>(C48-B48)/B48</f>
        <v>0</v>
      </c>
      <c r="E48" s="470" t="s">
        <v>1291</v>
      </c>
    </row>
  </sheetData>
  <mergeCells count="2">
    <mergeCell ref="C38:D38"/>
    <mergeCell ref="C46:D4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K478"/>
  <sheetViews>
    <sheetView zoomScaleNormal="100" zoomScaleSheetLayoutView="100" workbookViewId="0">
      <pane ySplit="3" topLeftCell="A172" activePane="bottomLeft" state="frozen"/>
      <selection activeCell="A17" sqref="A17"/>
      <selection pane="bottomLeft" activeCell="A17" sqref="A17"/>
    </sheetView>
  </sheetViews>
  <sheetFormatPr defaultColWidth="9.140625" defaultRowHeight="15.75" x14ac:dyDescent="0.25"/>
  <cols>
    <col min="1" max="1" width="68.42578125" style="27" bestFit="1" customWidth="1"/>
    <col min="2" max="2" width="13.140625" style="27" bestFit="1" customWidth="1"/>
    <col min="3" max="3" width="13.140625" style="27" customWidth="1"/>
    <col min="4" max="4" width="9.42578125" style="27" customWidth="1"/>
    <col min="5" max="5" width="11.42578125" style="27" customWidth="1"/>
    <col min="6" max="6" width="8.5703125" style="108" bestFit="1" customWidth="1"/>
    <col min="7" max="7" width="12" style="108" customWidth="1"/>
    <col min="8" max="8" width="9.140625" style="27" customWidth="1"/>
    <col min="9" max="16384" width="9.140625" style="27"/>
  </cols>
  <sheetData>
    <row r="1" spans="1:7" ht="16.5" thickBot="1" x14ac:dyDescent="0.3">
      <c r="A1" s="144" t="s">
        <v>0</v>
      </c>
      <c r="B1" s="144"/>
      <c r="C1" s="144"/>
      <c r="D1" s="144"/>
      <c r="E1" s="144"/>
    </row>
    <row r="2" spans="1:7" ht="16.5" thickBot="1" x14ac:dyDescent="0.3">
      <c r="A2" s="144" t="s">
        <v>395</v>
      </c>
      <c r="B2" s="142" t="s">
        <v>57</v>
      </c>
      <c r="C2" s="878" t="s">
        <v>58</v>
      </c>
      <c r="D2" s="879"/>
      <c r="E2" s="878" t="s">
        <v>58</v>
      </c>
      <c r="F2" s="880"/>
      <c r="G2" s="879"/>
    </row>
    <row r="3" spans="1:7" ht="48.75" customHeight="1" thickBot="1" x14ac:dyDescent="0.3">
      <c r="A3" s="152" t="s">
        <v>396</v>
      </c>
      <c r="B3" s="140" t="s">
        <v>60</v>
      </c>
      <c r="C3" s="140" t="s">
        <v>60</v>
      </c>
      <c r="D3" s="151" t="s">
        <v>61</v>
      </c>
      <c r="E3" s="139" t="s">
        <v>397</v>
      </c>
      <c r="F3" s="138" t="s">
        <v>63</v>
      </c>
      <c r="G3" s="137" t="s">
        <v>398</v>
      </c>
    </row>
    <row r="4" spans="1:7" ht="16.5" thickBot="1" x14ac:dyDescent="0.3">
      <c r="A4" s="115" t="s">
        <v>10</v>
      </c>
      <c r="B4" s="120"/>
      <c r="C4" s="120"/>
      <c r="D4" s="119"/>
      <c r="E4" s="120"/>
      <c r="F4" s="146"/>
      <c r="G4" s="113"/>
    </row>
    <row r="5" spans="1:7" x14ac:dyDescent="0.25">
      <c r="A5" s="570" t="s">
        <v>399</v>
      </c>
      <c r="B5" s="253">
        <v>212.88914999999997</v>
      </c>
      <c r="C5" s="315">
        <f>+Alexandria!C36</f>
        <v>212.89</v>
      </c>
      <c r="D5" s="65">
        <f t="shared" ref="D5:D10" si="0">+(C5-B5)/B5</f>
        <v>3.9926882136266987E-6</v>
      </c>
      <c r="E5" s="111">
        <f t="shared" ref="E5:E10" si="1">+C5-B5</f>
        <v>8.5000000001400622E-4</v>
      </c>
      <c r="F5" s="637">
        <f>+'1A-Per Credit'!$C$7</f>
        <v>182.61</v>
      </c>
      <c r="G5" s="638">
        <f t="shared" ref="G5:G10" si="2">+C5-F5</f>
        <v>30.279999999999973</v>
      </c>
    </row>
    <row r="6" spans="1:7" x14ac:dyDescent="0.25">
      <c r="A6" s="570" t="s">
        <v>400</v>
      </c>
      <c r="B6" s="253">
        <v>212.88914999999997</v>
      </c>
      <c r="C6" s="315">
        <f>+Alexandria!C37</f>
        <v>212.89</v>
      </c>
      <c r="D6" s="65">
        <f t="shared" si="0"/>
        <v>3.9926882136266987E-6</v>
      </c>
      <c r="E6" s="111">
        <f t="shared" si="1"/>
        <v>8.5000000001400622E-4</v>
      </c>
      <c r="F6" s="637">
        <f>+'1A-Per Credit'!$C$7</f>
        <v>182.61</v>
      </c>
      <c r="G6" s="638">
        <f t="shared" si="2"/>
        <v>30.279999999999973</v>
      </c>
    </row>
    <row r="7" spans="1:7" x14ac:dyDescent="0.25">
      <c r="A7" s="570" t="s">
        <v>401</v>
      </c>
      <c r="B7" s="253">
        <v>282.01679999999999</v>
      </c>
      <c r="C7" s="315">
        <f>+Alexandria!C38</f>
        <v>282.02</v>
      </c>
      <c r="D7" s="65">
        <f t="shared" si="0"/>
        <v>1.13468417484084E-5</v>
      </c>
      <c r="E7" s="111">
        <f t="shared" si="1"/>
        <v>3.1999999999925421E-3</v>
      </c>
      <c r="F7" s="637">
        <f>+'1A-Per Credit'!$C$7</f>
        <v>182.61</v>
      </c>
      <c r="G7" s="638">
        <f t="shared" si="2"/>
        <v>99.409999999999968</v>
      </c>
    </row>
    <row r="8" spans="1:7" x14ac:dyDescent="0.25">
      <c r="A8" s="570" t="s">
        <v>402</v>
      </c>
      <c r="B8" s="253">
        <v>212.88914999999997</v>
      </c>
      <c r="C8" s="315">
        <f>+Alexandria!C39</f>
        <v>212.89</v>
      </c>
      <c r="D8" s="65">
        <f t="shared" si="0"/>
        <v>3.9926882136266987E-6</v>
      </c>
      <c r="E8" s="111">
        <f t="shared" si="1"/>
        <v>8.5000000001400622E-4</v>
      </c>
      <c r="F8" s="637">
        <f>+'1A-Per Credit'!$C$7</f>
        <v>182.61</v>
      </c>
      <c r="G8" s="638">
        <f t="shared" si="2"/>
        <v>30.279999999999973</v>
      </c>
    </row>
    <row r="9" spans="1:7" x14ac:dyDescent="0.25">
      <c r="A9" s="570" t="s">
        <v>403</v>
      </c>
      <c r="B9" s="253">
        <v>326.36654999999996</v>
      </c>
      <c r="C9" s="315">
        <f>+Alexandria!C40</f>
        <v>326.37</v>
      </c>
      <c r="D9" s="65">
        <f t="shared" si="0"/>
        <v>1.0570936267958449E-5</v>
      </c>
      <c r="E9" s="111">
        <f t="shared" si="1"/>
        <v>3.4500000000434738E-3</v>
      </c>
      <c r="F9" s="637">
        <f>+'1A-Per Credit'!$C$7</f>
        <v>182.61</v>
      </c>
      <c r="G9" s="639">
        <f t="shared" si="2"/>
        <v>143.76</v>
      </c>
    </row>
    <row r="10" spans="1:7" ht="16.5" thickBot="1" x14ac:dyDescent="0.3">
      <c r="A10" s="540" t="s">
        <v>404</v>
      </c>
      <c r="B10" s="296">
        <v>212.88914999999997</v>
      </c>
      <c r="C10" s="297">
        <f>+Alexandria!C41</f>
        <v>212.89</v>
      </c>
      <c r="D10" s="183">
        <f t="shared" si="0"/>
        <v>3.9926882136266987E-6</v>
      </c>
      <c r="E10" s="148">
        <f t="shared" si="1"/>
        <v>8.5000000001400622E-4</v>
      </c>
      <c r="F10" s="494">
        <f>+'1A-Per Credit'!$C$7</f>
        <v>182.61</v>
      </c>
      <c r="G10" s="547">
        <f t="shared" si="2"/>
        <v>30.279999999999973</v>
      </c>
    </row>
    <row r="11" spans="1:7" ht="16.5" thickBot="1" x14ac:dyDescent="0.3">
      <c r="A11" s="115" t="s">
        <v>44</v>
      </c>
      <c r="B11" s="274"/>
      <c r="C11" s="120"/>
      <c r="D11" s="119"/>
      <c r="E11" s="115"/>
      <c r="F11" s="146"/>
      <c r="G11" s="113"/>
    </row>
    <row r="12" spans="1:7" x14ac:dyDescent="0.25">
      <c r="A12" s="133" t="s">
        <v>405</v>
      </c>
      <c r="B12" s="253">
        <v>329.05</v>
      </c>
      <c r="C12" s="315">
        <f>+'Bemidji SU'!C42</f>
        <v>329.05</v>
      </c>
      <c r="D12" s="65">
        <f t="shared" ref="D12:D27" si="3">+(C12-B12)/B12</f>
        <v>0</v>
      </c>
      <c r="E12" s="111">
        <f t="shared" ref="E12:E27" si="4">+C12-B12</f>
        <v>0</v>
      </c>
      <c r="F12" s="298">
        <f>+'1B-Banded'!D$6</f>
        <v>313.55</v>
      </c>
      <c r="G12" s="172">
        <f t="shared" ref="G12:G27" si="5">+C12-F12</f>
        <v>15.5</v>
      </c>
    </row>
    <row r="13" spans="1:7" x14ac:dyDescent="0.25">
      <c r="A13" s="570" t="s">
        <v>406</v>
      </c>
      <c r="B13" s="451">
        <v>329.05</v>
      </c>
      <c r="C13" s="640">
        <f>+'Bemidji SU'!C43</f>
        <v>329.05</v>
      </c>
      <c r="D13" s="65">
        <f t="shared" si="3"/>
        <v>0</v>
      </c>
      <c r="E13" s="111">
        <f t="shared" si="4"/>
        <v>0</v>
      </c>
      <c r="F13" s="641">
        <f>+'1B-Banded'!D$6</f>
        <v>313.55</v>
      </c>
      <c r="G13" s="638">
        <f t="shared" si="5"/>
        <v>15.5</v>
      </c>
    </row>
    <row r="14" spans="1:7" x14ac:dyDescent="0.25">
      <c r="A14" s="570" t="s">
        <v>407</v>
      </c>
      <c r="B14" s="451">
        <v>318.7</v>
      </c>
      <c r="C14" s="640">
        <f>+'Bemidji SU'!C44</f>
        <v>318.7</v>
      </c>
      <c r="D14" s="65">
        <f t="shared" si="3"/>
        <v>0</v>
      </c>
      <c r="E14" s="111">
        <f t="shared" si="4"/>
        <v>0</v>
      </c>
      <c r="F14" s="641">
        <f>+'1B-Banded'!D$6</f>
        <v>313.55</v>
      </c>
      <c r="G14" s="638">
        <f t="shared" si="5"/>
        <v>5.1499999999999773</v>
      </c>
    </row>
    <row r="15" spans="1:7" x14ac:dyDescent="0.25">
      <c r="A15" s="570" t="s">
        <v>408</v>
      </c>
      <c r="B15" s="451">
        <v>318.7</v>
      </c>
      <c r="C15" s="640">
        <f>+'Bemidji SU'!C45</f>
        <v>318.7</v>
      </c>
      <c r="D15" s="65">
        <f t="shared" si="3"/>
        <v>0</v>
      </c>
      <c r="E15" s="111">
        <f t="shared" si="4"/>
        <v>0</v>
      </c>
      <c r="F15" s="641">
        <f>+'1B-Banded'!D$6</f>
        <v>313.55</v>
      </c>
      <c r="G15" s="638">
        <f t="shared" si="5"/>
        <v>5.1499999999999773</v>
      </c>
    </row>
    <row r="16" spans="1:7" x14ac:dyDescent="0.25">
      <c r="A16" s="570" t="s">
        <v>409</v>
      </c>
      <c r="B16" s="451">
        <v>318.7</v>
      </c>
      <c r="C16" s="640">
        <f>+'Bemidji SU'!C46</f>
        <v>318.7</v>
      </c>
      <c r="D16" s="65">
        <f t="shared" si="3"/>
        <v>0</v>
      </c>
      <c r="E16" s="111">
        <f t="shared" si="4"/>
        <v>0</v>
      </c>
      <c r="F16" s="641">
        <f>+'1B-Banded'!D$6</f>
        <v>313.55</v>
      </c>
      <c r="G16" s="639">
        <f t="shared" si="5"/>
        <v>5.1499999999999773</v>
      </c>
    </row>
    <row r="17" spans="1:7" x14ac:dyDescent="0.25">
      <c r="A17" s="570" t="s">
        <v>410</v>
      </c>
      <c r="B17" s="451">
        <v>329.05</v>
      </c>
      <c r="C17" s="640">
        <f>+'Bemidji SU'!C47</f>
        <v>329.05</v>
      </c>
      <c r="D17" s="65">
        <f t="shared" si="3"/>
        <v>0</v>
      </c>
      <c r="E17" s="111">
        <f t="shared" si="4"/>
        <v>0</v>
      </c>
      <c r="F17" s="641">
        <f>+'1B-Banded'!D$6</f>
        <v>313.55</v>
      </c>
      <c r="G17" s="639">
        <f t="shared" si="5"/>
        <v>15.5</v>
      </c>
    </row>
    <row r="18" spans="1:7" x14ac:dyDescent="0.25">
      <c r="A18" s="570" t="s">
        <v>411</v>
      </c>
      <c r="B18" s="451">
        <v>318.7</v>
      </c>
      <c r="C18" s="640">
        <f>+'Bemidji SU'!C48</f>
        <v>318.7</v>
      </c>
      <c r="D18" s="65">
        <f t="shared" si="3"/>
        <v>0</v>
      </c>
      <c r="E18" s="111">
        <f t="shared" si="4"/>
        <v>0</v>
      </c>
      <c r="F18" s="641">
        <f>+'1B-Banded'!D$6</f>
        <v>313.55</v>
      </c>
      <c r="G18" s="639">
        <f t="shared" si="5"/>
        <v>5.1499999999999773</v>
      </c>
    </row>
    <row r="19" spans="1:7" x14ac:dyDescent="0.25">
      <c r="A19" s="570" t="s">
        <v>412</v>
      </c>
      <c r="B19" s="451">
        <v>318.7</v>
      </c>
      <c r="C19" s="640">
        <f>+'Bemidji SU'!C49</f>
        <v>318.7</v>
      </c>
      <c r="D19" s="65">
        <f t="shared" si="3"/>
        <v>0</v>
      </c>
      <c r="E19" s="111">
        <f t="shared" si="4"/>
        <v>0</v>
      </c>
      <c r="F19" s="641">
        <f>+'1B-Banded'!D$6</f>
        <v>313.55</v>
      </c>
      <c r="G19" s="639">
        <f t="shared" si="5"/>
        <v>5.1499999999999773</v>
      </c>
    </row>
    <row r="20" spans="1:7" x14ac:dyDescent="0.25">
      <c r="A20" s="570" t="s">
        <v>413</v>
      </c>
      <c r="B20" s="451">
        <v>329.05</v>
      </c>
      <c r="C20" s="640">
        <f>+'Bemidji SU'!C50</f>
        <v>329.05</v>
      </c>
      <c r="D20" s="65">
        <f t="shared" si="3"/>
        <v>0</v>
      </c>
      <c r="E20" s="111">
        <f t="shared" si="4"/>
        <v>0</v>
      </c>
      <c r="F20" s="641">
        <f>+'1B-Banded'!D$6</f>
        <v>313.55</v>
      </c>
      <c r="G20" s="639">
        <f t="shared" si="5"/>
        <v>15.5</v>
      </c>
    </row>
    <row r="21" spans="1:7" x14ac:dyDescent="0.25">
      <c r="A21" s="570" t="s">
        <v>414</v>
      </c>
      <c r="B21" s="451">
        <v>329.05</v>
      </c>
      <c r="C21" s="640">
        <f>+'Bemidji SU'!C51</f>
        <v>329.05</v>
      </c>
      <c r="D21" s="65">
        <f t="shared" si="3"/>
        <v>0</v>
      </c>
      <c r="E21" s="111">
        <f t="shared" si="4"/>
        <v>0</v>
      </c>
      <c r="F21" s="641">
        <f>+'1B-Banded'!D$6</f>
        <v>313.55</v>
      </c>
      <c r="G21" s="638">
        <f t="shared" si="5"/>
        <v>15.5</v>
      </c>
    </row>
    <row r="22" spans="1:7" x14ac:dyDescent="0.25">
      <c r="A22" s="570" t="s">
        <v>415</v>
      </c>
      <c r="B22" s="451">
        <v>329.05</v>
      </c>
      <c r="C22" s="640">
        <f>+'Bemidji SU'!C52</f>
        <v>329.05</v>
      </c>
      <c r="D22" s="65">
        <f t="shared" si="3"/>
        <v>0</v>
      </c>
      <c r="E22" s="111">
        <f t="shared" si="4"/>
        <v>0</v>
      </c>
      <c r="F22" s="641">
        <f>+'1B-Banded'!D$6</f>
        <v>313.55</v>
      </c>
      <c r="G22" s="638">
        <f t="shared" si="5"/>
        <v>15.5</v>
      </c>
    </row>
    <row r="23" spans="1:7" x14ac:dyDescent="0.25">
      <c r="A23" s="570" t="s">
        <v>416</v>
      </c>
      <c r="B23" s="451">
        <v>323.89999999999998</v>
      </c>
      <c r="C23" s="640">
        <f>+'Bemidji SU'!C53</f>
        <v>323.89999999999998</v>
      </c>
      <c r="D23" s="65">
        <f t="shared" si="3"/>
        <v>0</v>
      </c>
      <c r="E23" s="111">
        <f t="shared" si="4"/>
        <v>0</v>
      </c>
      <c r="F23" s="641">
        <f>+'1B-Banded'!D$6</f>
        <v>313.55</v>
      </c>
      <c r="G23" s="638">
        <f t="shared" si="5"/>
        <v>10.349999999999966</v>
      </c>
    </row>
    <row r="24" spans="1:7" x14ac:dyDescent="0.25">
      <c r="A24" s="540" t="s">
        <v>417</v>
      </c>
      <c r="B24" s="451">
        <v>318.7</v>
      </c>
      <c r="C24" s="640">
        <f>+'Bemidji SU'!C54</f>
        <v>318.7</v>
      </c>
      <c r="D24" s="65">
        <f t="shared" si="3"/>
        <v>0</v>
      </c>
      <c r="E24" s="111">
        <f t="shared" si="4"/>
        <v>0</v>
      </c>
      <c r="F24" s="495">
        <f>+'1B-Banded'!D$6</f>
        <v>313.55</v>
      </c>
      <c r="G24" s="547">
        <f t="shared" si="5"/>
        <v>5.1499999999999773</v>
      </c>
    </row>
    <row r="25" spans="1:7" x14ac:dyDescent="0.25">
      <c r="A25" s="540" t="s">
        <v>418</v>
      </c>
      <c r="B25" s="451">
        <v>318.7</v>
      </c>
      <c r="C25" s="640">
        <f>+'Bemidji SU'!C55</f>
        <v>318.7</v>
      </c>
      <c r="D25" s="65">
        <f t="shared" si="3"/>
        <v>0</v>
      </c>
      <c r="E25" s="111">
        <f t="shared" si="4"/>
        <v>0</v>
      </c>
      <c r="F25" s="641">
        <f>+'1B-Banded'!D$6</f>
        <v>313.55</v>
      </c>
      <c r="G25" s="547">
        <f t="shared" si="5"/>
        <v>5.1499999999999773</v>
      </c>
    </row>
    <row r="26" spans="1:7" x14ac:dyDescent="0.25">
      <c r="A26" s="540" t="s">
        <v>419</v>
      </c>
      <c r="B26" s="451">
        <v>318.7</v>
      </c>
      <c r="C26" s="640">
        <f>+'Bemidji SU'!C56</f>
        <v>318.7</v>
      </c>
      <c r="D26" s="65">
        <f t="shared" si="3"/>
        <v>0</v>
      </c>
      <c r="E26" s="111">
        <f t="shared" si="4"/>
        <v>0</v>
      </c>
      <c r="F26" s="641">
        <f>+'1B-Banded'!D$6</f>
        <v>313.55</v>
      </c>
      <c r="G26" s="547">
        <f t="shared" si="5"/>
        <v>5.1499999999999773</v>
      </c>
    </row>
    <row r="27" spans="1:7" ht="16.5" thickBot="1" x14ac:dyDescent="0.3">
      <c r="A27" s="617" t="s">
        <v>420</v>
      </c>
      <c r="B27" s="452">
        <v>318.7</v>
      </c>
      <c r="C27" s="453">
        <f>+'Bemidji SU'!C57</f>
        <v>318.7</v>
      </c>
      <c r="D27" s="642">
        <f t="shared" si="3"/>
        <v>0</v>
      </c>
      <c r="E27" s="643">
        <f t="shared" si="4"/>
        <v>0</v>
      </c>
      <c r="F27" s="644">
        <f>+'1B-Banded'!D$6</f>
        <v>313.55</v>
      </c>
      <c r="G27" s="645">
        <f t="shared" si="5"/>
        <v>5.1499999999999773</v>
      </c>
    </row>
    <row r="28" spans="1:7" ht="16.5" thickBot="1" x14ac:dyDescent="0.3">
      <c r="A28" s="115" t="s">
        <v>13</v>
      </c>
      <c r="B28" s="274"/>
      <c r="C28" s="120"/>
      <c r="D28" s="119"/>
      <c r="E28" s="115"/>
      <c r="F28" s="146"/>
      <c r="G28" s="113"/>
    </row>
    <row r="29" spans="1:7" x14ac:dyDescent="0.25">
      <c r="A29" s="133" t="s">
        <v>421</v>
      </c>
      <c r="B29" s="253">
        <v>197.34</v>
      </c>
      <c r="C29" s="315">
        <f>+'Central Lakes'!$C46</f>
        <v>197.34</v>
      </c>
      <c r="D29" s="65">
        <f t="shared" ref="D29:D70" si="6">+(C29-B29)/B29</f>
        <v>0</v>
      </c>
      <c r="E29" s="111">
        <f t="shared" ref="E29:E70" si="7">+C29-B29</f>
        <v>0</v>
      </c>
      <c r="F29" s="171">
        <f>+'1A-Per Credit'!C$10</f>
        <v>180.79</v>
      </c>
      <c r="G29" s="172">
        <f t="shared" ref="G29:G70" si="8">+C29-F29</f>
        <v>16.550000000000011</v>
      </c>
    </row>
    <row r="30" spans="1:7" x14ac:dyDescent="0.25">
      <c r="A30" s="570" t="s">
        <v>422</v>
      </c>
      <c r="B30" s="451">
        <v>197.34</v>
      </c>
      <c r="C30" s="640">
        <f>+'Central Lakes'!$C47</f>
        <v>197.34</v>
      </c>
      <c r="D30" s="65">
        <f t="shared" si="6"/>
        <v>0</v>
      </c>
      <c r="E30" s="111">
        <f t="shared" si="7"/>
        <v>0</v>
      </c>
      <c r="F30" s="637">
        <f>+'1A-Per Credit'!C$10</f>
        <v>180.79</v>
      </c>
      <c r="G30" s="638">
        <f t="shared" si="8"/>
        <v>16.550000000000011</v>
      </c>
    </row>
    <row r="31" spans="1:7" x14ac:dyDescent="0.25">
      <c r="A31" s="570" t="s">
        <v>423</v>
      </c>
      <c r="B31" s="451">
        <v>263.54000000000002</v>
      </c>
      <c r="C31" s="640">
        <f>+'Central Lakes'!$C48</f>
        <v>263.54000000000002</v>
      </c>
      <c r="D31" s="65">
        <f t="shared" si="6"/>
        <v>0</v>
      </c>
      <c r="E31" s="111">
        <f t="shared" si="7"/>
        <v>0</v>
      </c>
      <c r="F31" s="637">
        <f>+'1A-Per Credit'!C$10</f>
        <v>180.79</v>
      </c>
      <c r="G31" s="638">
        <f t="shared" si="8"/>
        <v>82.750000000000028</v>
      </c>
    </row>
    <row r="32" spans="1:7" x14ac:dyDescent="0.25">
      <c r="A32" s="570" t="s">
        <v>424</v>
      </c>
      <c r="B32" s="451">
        <v>199.55</v>
      </c>
      <c r="C32" s="640">
        <f>+'Central Lakes'!$C49</f>
        <v>199.55</v>
      </c>
      <c r="D32" s="65">
        <f t="shared" si="6"/>
        <v>0</v>
      </c>
      <c r="E32" s="111">
        <f t="shared" si="7"/>
        <v>0</v>
      </c>
      <c r="F32" s="637">
        <f>+'1A-Per Credit'!C$10</f>
        <v>180.79</v>
      </c>
      <c r="G32" s="638">
        <f t="shared" si="8"/>
        <v>18.760000000000019</v>
      </c>
    </row>
    <row r="33" spans="1:7" x14ac:dyDescent="0.25">
      <c r="A33" s="570" t="s">
        <v>425</v>
      </c>
      <c r="B33" s="451">
        <v>199.55</v>
      </c>
      <c r="C33" s="640">
        <f>+'Central Lakes'!$C50</f>
        <v>199.55</v>
      </c>
      <c r="D33" s="65">
        <f t="shared" si="6"/>
        <v>0</v>
      </c>
      <c r="E33" s="111">
        <f t="shared" si="7"/>
        <v>0</v>
      </c>
      <c r="F33" s="637">
        <f>+'1A-Per Credit'!C$10</f>
        <v>180.79</v>
      </c>
      <c r="G33" s="638">
        <f t="shared" si="8"/>
        <v>18.760000000000019</v>
      </c>
    </row>
    <row r="34" spans="1:7" x14ac:dyDescent="0.25">
      <c r="A34" s="570" t="s">
        <v>426</v>
      </c>
      <c r="B34" s="451">
        <v>199.55</v>
      </c>
      <c r="C34" s="640">
        <f>+'Central Lakes'!$C51</f>
        <v>199.55</v>
      </c>
      <c r="D34" s="65">
        <f t="shared" si="6"/>
        <v>0</v>
      </c>
      <c r="E34" s="111">
        <f t="shared" si="7"/>
        <v>0</v>
      </c>
      <c r="F34" s="637">
        <f>+'1A-Per Credit'!C$10</f>
        <v>180.79</v>
      </c>
      <c r="G34" s="638">
        <f t="shared" si="8"/>
        <v>18.760000000000019</v>
      </c>
    </row>
    <row r="35" spans="1:7" x14ac:dyDescent="0.25">
      <c r="A35" s="570" t="s">
        <v>427</v>
      </c>
      <c r="B35" s="451">
        <v>191.82</v>
      </c>
      <c r="C35" s="640">
        <f>+'Central Lakes'!$C52</f>
        <v>191.82</v>
      </c>
      <c r="D35" s="65">
        <f t="shared" si="6"/>
        <v>0</v>
      </c>
      <c r="E35" s="111">
        <f t="shared" si="7"/>
        <v>0</v>
      </c>
      <c r="F35" s="637">
        <f>+'1A-Per Credit'!C$10</f>
        <v>180.79</v>
      </c>
      <c r="G35" s="638">
        <f t="shared" si="8"/>
        <v>11.030000000000001</v>
      </c>
    </row>
    <row r="36" spans="1:7" x14ac:dyDescent="0.25">
      <c r="A36" s="570" t="s">
        <v>428</v>
      </c>
      <c r="B36" s="451">
        <v>191.82</v>
      </c>
      <c r="C36" s="640">
        <f>+'Central Lakes'!$C53</f>
        <v>191.82</v>
      </c>
      <c r="D36" s="65">
        <f t="shared" si="6"/>
        <v>0</v>
      </c>
      <c r="E36" s="111">
        <f t="shared" si="7"/>
        <v>0</v>
      </c>
      <c r="F36" s="637">
        <f>+'1A-Per Credit'!C$10</f>
        <v>180.79</v>
      </c>
      <c r="G36" s="638">
        <f t="shared" si="8"/>
        <v>11.030000000000001</v>
      </c>
    </row>
    <row r="37" spans="1:7" x14ac:dyDescent="0.25">
      <c r="A37" s="570" t="s">
        <v>429</v>
      </c>
      <c r="B37" s="451">
        <v>191.82</v>
      </c>
      <c r="C37" s="640">
        <f>+'Central Lakes'!$C54</f>
        <v>191.82</v>
      </c>
      <c r="D37" s="65">
        <f t="shared" si="6"/>
        <v>0</v>
      </c>
      <c r="E37" s="111">
        <f t="shared" si="7"/>
        <v>0</v>
      </c>
      <c r="F37" s="637">
        <f>+'1A-Per Credit'!C$10</f>
        <v>180.79</v>
      </c>
      <c r="G37" s="638">
        <f t="shared" si="8"/>
        <v>11.030000000000001</v>
      </c>
    </row>
    <row r="38" spans="1:7" x14ac:dyDescent="0.25">
      <c r="A38" s="570" t="s">
        <v>430</v>
      </c>
      <c r="B38" s="451">
        <v>191.82</v>
      </c>
      <c r="C38" s="640">
        <f>+'Central Lakes'!$C55</f>
        <v>191.82</v>
      </c>
      <c r="D38" s="65">
        <f t="shared" si="6"/>
        <v>0</v>
      </c>
      <c r="E38" s="111">
        <f t="shared" si="7"/>
        <v>0</v>
      </c>
      <c r="F38" s="637">
        <f>+'1A-Per Credit'!C$10</f>
        <v>180.79</v>
      </c>
      <c r="G38" s="638">
        <f t="shared" si="8"/>
        <v>11.030000000000001</v>
      </c>
    </row>
    <row r="39" spans="1:7" x14ac:dyDescent="0.25">
      <c r="A39" s="570" t="s">
        <v>431</v>
      </c>
      <c r="B39" s="451">
        <v>191.82</v>
      </c>
      <c r="C39" s="640">
        <f>+'Central Lakes'!$C56</f>
        <v>191.82</v>
      </c>
      <c r="D39" s="65">
        <f t="shared" si="6"/>
        <v>0</v>
      </c>
      <c r="E39" s="111">
        <f t="shared" si="7"/>
        <v>0</v>
      </c>
      <c r="F39" s="637">
        <f>+'1A-Per Credit'!C$10</f>
        <v>180.79</v>
      </c>
      <c r="G39" s="638">
        <f t="shared" si="8"/>
        <v>11.030000000000001</v>
      </c>
    </row>
    <row r="40" spans="1:7" x14ac:dyDescent="0.25">
      <c r="A40" s="570" t="s">
        <v>432</v>
      </c>
      <c r="B40" s="451">
        <v>191.82</v>
      </c>
      <c r="C40" s="640">
        <f>+'Central Lakes'!$C57</f>
        <v>191.82</v>
      </c>
      <c r="D40" s="65">
        <f t="shared" si="6"/>
        <v>0</v>
      </c>
      <c r="E40" s="111">
        <f t="shared" si="7"/>
        <v>0</v>
      </c>
      <c r="F40" s="637">
        <f>+'1A-Per Credit'!C$10</f>
        <v>180.79</v>
      </c>
      <c r="G40" s="638">
        <f t="shared" si="8"/>
        <v>11.030000000000001</v>
      </c>
    </row>
    <row r="41" spans="1:7" x14ac:dyDescent="0.25">
      <c r="A41" s="570" t="s">
        <v>433</v>
      </c>
      <c r="B41" s="451">
        <v>191.82</v>
      </c>
      <c r="C41" s="640">
        <f>+'Central Lakes'!$C58</f>
        <v>191.82</v>
      </c>
      <c r="D41" s="65">
        <f t="shared" si="6"/>
        <v>0</v>
      </c>
      <c r="E41" s="111">
        <f t="shared" si="7"/>
        <v>0</v>
      </c>
      <c r="F41" s="637">
        <f>+'1A-Per Credit'!C$10</f>
        <v>180.79</v>
      </c>
      <c r="G41" s="638">
        <f t="shared" si="8"/>
        <v>11.030000000000001</v>
      </c>
    </row>
    <row r="42" spans="1:7" x14ac:dyDescent="0.25">
      <c r="A42" s="570" t="s">
        <v>434</v>
      </c>
      <c r="B42" s="451">
        <v>191.82</v>
      </c>
      <c r="C42" s="640">
        <f>+'Central Lakes'!$C60</f>
        <v>191.82</v>
      </c>
      <c r="D42" s="65">
        <f t="shared" si="6"/>
        <v>0</v>
      </c>
      <c r="E42" s="111">
        <f t="shared" si="7"/>
        <v>0</v>
      </c>
      <c r="F42" s="637">
        <f>+'1A-Per Credit'!C$10</f>
        <v>180.79</v>
      </c>
      <c r="G42" s="638">
        <f t="shared" si="8"/>
        <v>11.030000000000001</v>
      </c>
    </row>
    <row r="43" spans="1:7" x14ac:dyDescent="0.25">
      <c r="A43" s="570" t="s">
        <v>435</v>
      </c>
      <c r="B43" s="451">
        <v>191.82</v>
      </c>
      <c r="C43" s="640">
        <f>+'Central Lakes'!$C63</f>
        <v>191.82</v>
      </c>
      <c r="D43" s="65">
        <f t="shared" si="6"/>
        <v>0</v>
      </c>
      <c r="E43" s="111">
        <f t="shared" si="7"/>
        <v>0</v>
      </c>
      <c r="F43" s="637">
        <f>+'1A-Per Credit'!C$10</f>
        <v>180.79</v>
      </c>
      <c r="G43" s="638">
        <f t="shared" si="8"/>
        <v>11.030000000000001</v>
      </c>
    </row>
    <row r="44" spans="1:7" x14ac:dyDescent="0.25">
      <c r="A44" s="570" t="s">
        <v>436</v>
      </c>
      <c r="B44" s="451">
        <v>191.82</v>
      </c>
      <c r="C44" s="640">
        <f>+'Central Lakes'!$C64</f>
        <v>191.82</v>
      </c>
      <c r="D44" s="65">
        <f t="shared" si="6"/>
        <v>0</v>
      </c>
      <c r="E44" s="111">
        <f t="shared" si="7"/>
        <v>0</v>
      </c>
      <c r="F44" s="637">
        <f>+'1A-Per Credit'!C$10</f>
        <v>180.79</v>
      </c>
      <c r="G44" s="638">
        <f t="shared" si="8"/>
        <v>11.030000000000001</v>
      </c>
    </row>
    <row r="45" spans="1:7" x14ac:dyDescent="0.25">
      <c r="A45" s="570" t="s">
        <v>437</v>
      </c>
      <c r="B45" s="451">
        <v>191.82</v>
      </c>
      <c r="C45" s="640">
        <f>+'Central Lakes'!$C65</f>
        <v>191.82</v>
      </c>
      <c r="D45" s="65">
        <f t="shared" si="6"/>
        <v>0</v>
      </c>
      <c r="E45" s="111">
        <f t="shared" si="7"/>
        <v>0</v>
      </c>
      <c r="F45" s="637">
        <f>+'1A-Per Credit'!C$10</f>
        <v>180.79</v>
      </c>
      <c r="G45" s="638">
        <f t="shared" si="8"/>
        <v>11.030000000000001</v>
      </c>
    </row>
    <row r="46" spans="1:7" x14ac:dyDescent="0.25">
      <c r="A46" s="570" t="s">
        <v>438</v>
      </c>
      <c r="B46" s="451">
        <v>191.82</v>
      </c>
      <c r="C46" s="640">
        <f>+'Central Lakes'!$C66</f>
        <v>191.82</v>
      </c>
      <c r="D46" s="65">
        <f t="shared" si="6"/>
        <v>0</v>
      </c>
      <c r="E46" s="111">
        <f t="shared" si="7"/>
        <v>0</v>
      </c>
      <c r="F46" s="637">
        <f>+'1A-Per Credit'!C$10</f>
        <v>180.79</v>
      </c>
      <c r="G46" s="638">
        <f t="shared" si="8"/>
        <v>11.030000000000001</v>
      </c>
    </row>
    <row r="47" spans="1:7" x14ac:dyDescent="0.25">
      <c r="A47" s="570" t="s">
        <v>439</v>
      </c>
      <c r="B47" s="451">
        <v>191.82</v>
      </c>
      <c r="C47" s="640">
        <f>+'Central Lakes'!$C67</f>
        <v>191.82</v>
      </c>
      <c r="D47" s="65">
        <f t="shared" si="6"/>
        <v>0</v>
      </c>
      <c r="E47" s="111">
        <f t="shared" si="7"/>
        <v>0</v>
      </c>
      <c r="F47" s="637">
        <f>+'1A-Per Credit'!C$10</f>
        <v>180.79</v>
      </c>
      <c r="G47" s="638">
        <f t="shared" si="8"/>
        <v>11.030000000000001</v>
      </c>
    </row>
    <row r="48" spans="1:7" x14ac:dyDescent="0.25">
      <c r="A48" s="570" t="s">
        <v>440</v>
      </c>
      <c r="B48" s="451">
        <v>191.82</v>
      </c>
      <c r="C48" s="640">
        <f>+'Central Lakes'!$C68</f>
        <v>191.82</v>
      </c>
      <c r="D48" s="65">
        <f t="shared" si="6"/>
        <v>0</v>
      </c>
      <c r="E48" s="111">
        <f t="shared" si="7"/>
        <v>0</v>
      </c>
      <c r="F48" s="637">
        <f>+'1A-Per Credit'!C$10</f>
        <v>180.79</v>
      </c>
      <c r="G48" s="638">
        <f t="shared" si="8"/>
        <v>11.030000000000001</v>
      </c>
    </row>
    <row r="49" spans="1:7" x14ac:dyDescent="0.25">
      <c r="A49" s="570" t="s">
        <v>441</v>
      </c>
      <c r="B49" s="451">
        <v>191.82</v>
      </c>
      <c r="C49" s="640">
        <f>+'Central Lakes'!$C69</f>
        <v>191.82</v>
      </c>
      <c r="D49" s="65">
        <f t="shared" si="6"/>
        <v>0</v>
      </c>
      <c r="E49" s="111">
        <f t="shared" si="7"/>
        <v>0</v>
      </c>
      <c r="F49" s="637">
        <f>+'1A-Per Credit'!C$10</f>
        <v>180.79</v>
      </c>
      <c r="G49" s="638">
        <f t="shared" si="8"/>
        <v>11.030000000000001</v>
      </c>
    </row>
    <row r="50" spans="1:7" x14ac:dyDescent="0.25">
      <c r="A50" s="570" t="s">
        <v>442</v>
      </c>
      <c r="B50" s="451">
        <v>191.82</v>
      </c>
      <c r="C50" s="640">
        <f>+'Central Lakes'!$C70</f>
        <v>191.82</v>
      </c>
      <c r="D50" s="65">
        <f t="shared" si="6"/>
        <v>0</v>
      </c>
      <c r="E50" s="111">
        <f t="shared" si="7"/>
        <v>0</v>
      </c>
      <c r="F50" s="637">
        <f>+'1A-Per Credit'!C$10</f>
        <v>180.79</v>
      </c>
      <c r="G50" s="638">
        <f t="shared" si="8"/>
        <v>11.030000000000001</v>
      </c>
    </row>
    <row r="51" spans="1:7" x14ac:dyDescent="0.25">
      <c r="A51" s="570" t="s">
        <v>443</v>
      </c>
      <c r="B51" s="451">
        <v>197.34</v>
      </c>
      <c r="C51" s="640">
        <f>+'Central Lakes'!$C71</f>
        <v>197.34</v>
      </c>
      <c r="D51" s="65">
        <f t="shared" si="6"/>
        <v>0</v>
      </c>
      <c r="E51" s="111">
        <f t="shared" si="7"/>
        <v>0</v>
      </c>
      <c r="F51" s="637">
        <f>+'1A-Per Credit'!C$10</f>
        <v>180.79</v>
      </c>
      <c r="G51" s="638">
        <f t="shared" si="8"/>
        <v>16.550000000000011</v>
      </c>
    </row>
    <row r="52" spans="1:7" x14ac:dyDescent="0.25">
      <c r="A52" s="570" t="s">
        <v>444</v>
      </c>
      <c r="B52" s="451">
        <v>311.87</v>
      </c>
      <c r="C52" s="640">
        <f>+'Central Lakes'!$C72</f>
        <v>311.87</v>
      </c>
      <c r="D52" s="65">
        <f t="shared" si="6"/>
        <v>0</v>
      </c>
      <c r="E52" s="111">
        <f t="shared" si="7"/>
        <v>0</v>
      </c>
      <c r="F52" s="637">
        <f>+'1A-Per Credit'!C$10</f>
        <v>180.79</v>
      </c>
      <c r="G52" s="638">
        <f t="shared" si="8"/>
        <v>131.08000000000001</v>
      </c>
    </row>
    <row r="53" spans="1:7" x14ac:dyDescent="0.25">
      <c r="A53" s="570" t="s">
        <v>445</v>
      </c>
      <c r="B53" s="451">
        <v>311.87</v>
      </c>
      <c r="C53" s="640">
        <f>+'Central Lakes'!$C73</f>
        <v>311.87</v>
      </c>
      <c r="D53" s="65">
        <f t="shared" si="6"/>
        <v>0</v>
      </c>
      <c r="E53" s="111">
        <f t="shared" si="7"/>
        <v>0</v>
      </c>
      <c r="F53" s="637">
        <f>+'1A-Per Credit'!C$10</f>
        <v>180.79</v>
      </c>
      <c r="G53" s="638">
        <f t="shared" si="8"/>
        <v>131.08000000000001</v>
      </c>
    </row>
    <row r="54" spans="1:7" x14ac:dyDescent="0.25">
      <c r="A54" s="570" t="s">
        <v>446</v>
      </c>
      <c r="B54" s="451">
        <v>311.87</v>
      </c>
      <c r="C54" s="640">
        <f>+'Central Lakes'!$C74</f>
        <v>311.87</v>
      </c>
      <c r="D54" s="65">
        <f t="shared" si="6"/>
        <v>0</v>
      </c>
      <c r="E54" s="111">
        <f t="shared" si="7"/>
        <v>0</v>
      </c>
      <c r="F54" s="637">
        <f>+'1A-Per Credit'!C$10</f>
        <v>180.79</v>
      </c>
      <c r="G54" s="638">
        <f t="shared" si="8"/>
        <v>131.08000000000001</v>
      </c>
    </row>
    <row r="55" spans="1:7" x14ac:dyDescent="0.25">
      <c r="A55" s="570" t="s">
        <v>447</v>
      </c>
      <c r="B55" s="451">
        <v>311.87</v>
      </c>
      <c r="C55" s="640">
        <f>+'Central Lakes'!$C75</f>
        <v>311.87</v>
      </c>
      <c r="D55" s="65">
        <f t="shared" si="6"/>
        <v>0</v>
      </c>
      <c r="E55" s="111">
        <f t="shared" si="7"/>
        <v>0</v>
      </c>
      <c r="F55" s="637">
        <f>+'1A-Per Credit'!C$10</f>
        <v>180.79</v>
      </c>
      <c r="G55" s="638">
        <f t="shared" si="8"/>
        <v>131.08000000000001</v>
      </c>
    </row>
    <row r="56" spans="1:7" x14ac:dyDescent="0.25">
      <c r="A56" s="570" t="s">
        <v>448</v>
      </c>
      <c r="B56" s="451">
        <v>311.87</v>
      </c>
      <c r="C56" s="640">
        <f>+'Central Lakes'!$C76</f>
        <v>311.87</v>
      </c>
      <c r="D56" s="65">
        <f t="shared" si="6"/>
        <v>0</v>
      </c>
      <c r="E56" s="111">
        <f t="shared" si="7"/>
        <v>0</v>
      </c>
      <c r="F56" s="637">
        <f>+'1A-Per Credit'!C$10</f>
        <v>180.79</v>
      </c>
      <c r="G56" s="638">
        <f t="shared" si="8"/>
        <v>131.08000000000001</v>
      </c>
    </row>
    <row r="57" spans="1:7" x14ac:dyDescent="0.25">
      <c r="A57" s="570" t="s">
        <v>449</v>
      </c>
      <c r="B57" s="451">
        <v>255.32</v>
      </c>
      <c r="C57" s="640">
        <f>+'Central Lakes'!$C77</f>
        <v>255.32</v>
      </c>
      <c r="D57" s="65">
        <f t="shared" ref="D57:D63" si="9">+(C57-B57)/B57</f>
        <v>0</v>
      </c>
      <c r="E57" s="111">
        <f t="shared" ref="E57:E63" si="10">+C57-B57</f>
        <v>0</v>
      </c>
      <c r="F57" s="637">
        <f>+'1A-Per Credit'!C$10</f>
        <v>180.79</v>
      </c>
      <c r="G57" s="638">
        <f t="shared" si="8"/>
        <v>74.53</v>
      </c>
    </row>
    <row r="58" spans="1:7" x14ac:dyDescent="0.25">
      <c r="A58" s="570" t="s">
        <v>450</v>
      </c>
      <c r="B58" s="451">
        <v>255.32</v>
      </c>
      <c r="C58" s="640">
        <f>+'Central Lakes'!$C78</f>
        <v>255.32</v>
      </c>
      <c r="D58" s="65">
        <f t="shared" si="9"/>
        <v>0</v>
      </c>
      <c r="E58" s="111">
        <f t="shared" si="10"/>
        <v>0</v>
      </c>
      <c r="F58" s="637">
        <f>+'1A-Per Credit'!C$10</f>
        <v>180.79</v>
      </c>
      <c r="G58" s="638">
        <f t="shared" si="8"/>
        <v>74.53</v>
      </c>
    </row>
    <row r="59" spans="1:7" x14ac:dyDescent="0.25">
      <c r="A59" s="570" t="s">
        <v>451</v>
      </c>
      <c r="B59" s="451">
        <v>255.32</v>
      </c>
      <c r="C59" s="640">
        <f>+'Central Lakes'!$C79</f>
        <v>255.32</v>
      </c>
      <c r="D59" s="65">
        <f t="shared" si="9"/>
        <v>0</v>
      </c>
      <c r="E59" s="111">
        <f t="shared" si="10"/>
        <v>0</v>
      </c>
      <c r="F59" s="637">
        <f>+'1A-Per Credit'!C$10</f>
        <v>180.79</v>
      </c>
      <c r="G59" s="638">
        <f t="shared" si="8"/>
        <v>74.53</v>
      </c>
    </row>
    <row r="60" spans="1:7" x14ac:dyDescent="0.25">
      <c r="A60" s="570" t="s">
        <v>452</v>
      </c>
      <c r="B60" s="451">
        <v>238.96</v>
      </c>
      <c r="C60" s="640">
        <f>+'Central Lakes'!$C80</f>
        <v>238.96</v>
      </c>
      <c r="D60" s="65">
        <f t="shared" si="9"/>
        <v>0</v>
      </c>
      <c r="E60" s="111">
        <f t="shared" si="10"/>
        <v>0</v>
      </c>
      <c r="F60" s="637">
        <f>+'1A-Per Credit'!C$10</f>
        <v>180.79</v>
      </c>
      <c r="G60" s="638">
        <f t="shared" si="8"/>
        <v>58.170000000000016</v>
      </c>
    </row>
    <row r="61" spans="1:7" x14ac:dyDescent="0.25">
      <c r="A61" s="570" t="s">
        <v>453</v>
      </c>
      <c r="B61" s="451">
        <v>238.96</v>
      </c>
      <c r="C61" s="640">
        <f>+'Central Lakes'!$C81</f>
        <v>238.96</v>
      </c>
      <c r="D61" s="65">
        <f t="shared" si="9"/>
        <v>0</v>
      </c>
      <c r="E61" s="111">
        <f t="shared" si="10"/>
        <v>0</v>
      </c>
      <c r="F61" s="637">
        <f>+'1A-Per Credit'!C$10</f>
        <v>180.79</v>
      </c>
      <c r="G61" s="638">
        <f t="shared" si="8"/>
        <v>58.170000000000016</v>
      </c>
    </row>
    <row r="62" spans="1:7" x14ac:dyDescent="0.25">
      <c r="A62" s="570" t="s">
        <v>454</v>
      </c>
      <c r="B62" s="451">
        <v>255.32</v>
      </c>
      <c r="C62" s="640">
        <f>+'Central Lakes'!$C82</f>
        <v>255.32</v>
      </c>
      <c r="D62" s="65">
        <f t="shared" si="9"/>
        <v>0</v>
      </c>
      <c r="E62" s="111">
        <f t="shared" si="10"/>
        <v>0</v>
      </c>
      <c r="F62" s="637">
        <f>+'1A-Per Credit'!C$10</f>
        <v>180.79</v>
      </c>
      <c r="G62" s="638">
        <f t="shared" si="8"/>
        <v>74.53</v>
      </c>
    </row>
    <row r="63" spans="1:7" x14ac:dyDescent="0.25">
      <c r="A63" s="570" t="s">
        <v>455</v>
      </c>
      <c r="B63" s="451">
        <v>238.96</v>
      </c>
      <c r="C63" s="640">
        <f>+'Central Lakes'!$C83</f>
        <v>238.96</v>
      </c>
      <c r="D63" s="65">
        <f t="shared" si="9"/>
        <v>0</v>
      </c>
      <c r="E63" s="111">
        <f t="shared" si="10"/>
        <v>0</v>
      </c>
      <c r="F63" s="637">
        <f>+'1A-Per Credit'!C$10</f>
        <v>180.79</v>
      </c>
      <c r="G63" s="638">
        <f t="shared" si="8"/>
        <v>58.170000000000016</v>
      </c>
    </row>
    <row r="64" spans="1:7" x14ac:dyDescent="0.25">
      <c r="A64" s="570" t="s">
        <v>456</v>
      </c>
      <c r="B64" s="451">
        <v>191.82</v>
      </c>
      <c r="C64" s="640">
        <f>+'Central Lakes'!$C84</f>
        <v>191.82</v>
      </c>
      <c r="D64" s="65">
        <f t="shared" si="6"/>
        <v>0</v>
      </c>
      <c r="E64" s="111">
        <f t="shared" si="7"/>
        <v>0</v>
      </c>
      <c r="F64" s="637">
        <f>+'1A-Per Credit'!C$10</f>
        <v>180.79</v>
      </c>
      <c r="G64" s="638">
        <f t="shared" si="8"/>
        <v>11.030000000000001</v>
      </c>
    </row>
    <row r="65" spans="1:7" x14ac:dyDescent="0.25">
      <c r="A65" s="570" t="s">
        <v>457</v>
      </c>
      <c r="B65" s="451">
        <v>191.82</v>
      </c>
      <c r="C65" s="640">
        <f>+'Central Lakes'!$C85</f>
        <v>191.82</v>
      </c>
      <c r="D65" s="65">
        <f t="shared" si="6"/>
        <v>0</v>
      </c>
      <c r="E65" s="111">
        <f t="shared" si="7"/>
        <v>0</v>
      </c>
      <c r="F65" s="637">
        <f>+'1A-Per Credit'!C$10</f>
        <v>180.79</v>
      </c>
      <c r="G65" s="638">
        <f t="shared" si="8"/>
        <v>11.030000000000001</v>
      </c>
    </row>
    <row r="66" spans="1:7" x14ac:dyDescent="0.25">
      <c r="A66" s="570" t="s">
        <v>458</v>
      </c>
      <c r="B66" s="451">
        <v>191.82</v>
      </c>
      <c r="C66" s="640">
        <f>+'Central Lakes'!$C86</f>
        <v>191.82</v>
      </c>
      <c r="D66" s="65">
        <f t="shared" si="6"/>
        <v>0</v>
      </c>
      <c r="E66" s="111">
        <f t="shared" si="7"/>
        <v>0</v>
      </c>
      <c r="F66" s="637">
        <f>+'1A-Per Credit'!C$10</f>
        <v>180.79</v>
      </c>
      <c r="G66" s="638">
        <f t="shared" si="8"/>
        <v>11.030000000000001</v>
      </c>
    </row>
    <row r="67" spans="1:7" x14ac:dyDescent="0.25">
      <c r="A67" s="570" t="s">
        <v>459</v>
      </c>
      <c r="B67" s="451">
        <v>296.64</v>
      </c>
      <c r="C67" s="640">
        <f>+'Central Lakes'!$C87</f>
        <v>296.64</v>
      </c>
      <c r="D67" s="65">
        <f t="shared" si="6"/>
        <v>0</v>
      </c>
      <c r="E67" s="111">
        <f t="shared" si="7"/>
        <v>0</v>
      </c>
      <c r="F67" s="637">
        <f>+'1A-Per Credit'!C$10</f>
        <v>180.79</v>
      </c>
      <c r="G67" s="638">
        <f t="shared" si="8"/>
        <v>115.85</v>
      </c>
    </row>
    <row r="68" spans="1:7" x14ac:dyDescent="0.25">
      <c r="A68" s="570" t="s">
        <v>460</v>
      </c>
      <c r="B68" s="451">
        <v>296.64</v>
      </c>
      <c r="C68" s="640">
        <f>+'Central Lakes'!$C88</f>
        <v>296.64</v>
      </c>
      <c r="D68" s="65">
        <f t="shared" si="6"/>
        <v>0</v>
      </c>
      <c r="E68" s="111">
        <f t="shared" si="7"/>
        <v>0</v>
      </c>
      <c r="F68" s="637">
        <f>+'1A-Per Credit'!C$10</f>
        <v>180.79</v>
      </c>
      <c r="G68" s="638">
        <f t="shared" si="8"/>
        <v>115.85</v>
      </c>
    </row>
    <row r="69" spans="1:7" x14ac:dyDescent="0.25">
      <c r="A69" s="570" t="s">
        <v>461</v>
      </c>
      <c r="B69" s="451">
        <v>197.34</v>
      </c>
      <c r="C69" s="640">
        <f>+'Central Lakes'!$C89</f>
        <v>197.34</v>
      </c>
      <c r="D69" s="65">
        <f t="shared" si="6"/>
        <v>0</v>
      </c>
      <c r="E69" s="111">
        <f t="shared" si="7"/>
        <v>0</v>
      </c>
      <c r="F69" s="637">
        <f>+'1A-Per Credit'!C$10</f>
        <v>180.79</v>
      </c>
      <c r="G69" s="638">
        <f t="shared" si="8"/>
        <v>16.550000000000011</v>
      </c>
    </row>
    <row r="70" spans="1:7" ht="16.5" thickBot="1" x14ac:dyDescent="0.3">
      <c r="A70" s="570" t="s">
        <v>462</v>
      </c>
      <c r="B70" s="331">
        <v>230.44</v>
      </c>
      <c r="C70" s="640">
        <f>+'Central Lakes'!$C90</f>
        <v>230.44</v>
      </c>
      <c r="D70" s="66">
        <f t="shared" si="6"/>
        <v>0</v>
      </c>
      <c r="E70" s="111">
        <f t="shared" si="7"/>
        <v>0</v>
      </c>
      <c r="F70" s="637">
        <f>+'1A-Per Credit'!C$10</f>
        <v>180.79</v>
      </c>
      <c r="G70" s="638">
        <f t="shared" si="8"/>
        <v>49.650000000000006</v>
      </c>
    </row>
    <row r="71" spans="1:7" ht="16.5" thickBot="1" x14ac:dyDescent="0.3">
      <c r="A71" s="156" t="s">
        <v>463</v>
      </c>
      <c r="B71" s="250"/>
      <c r="C71" s="117"/>
      <c r="D71" s="116"/>
      <c r="E71" s="156"/>
      <c r="F71" s="224"/>
      <c r="G71" s="225"/>
    </row>
    <row r="72" spans="1:7" ht="16.5" thickBot="1" x14ac:dyDescent="0.3">
      <c r="A72" s="275" t="s">
        <v>464</v>
      </c>
      <c r="B72" s="276">
        <v>193.18</v>
      </c>
      <c r="C72" s="277">
        <f>+'Century College'!C37</f>
        <v>193.18</v>
      </c>
      <c r="D72" s="68">
        <f>+(C72-B72)/B72</f>
        <v>0</v>
      </c>
      <c r="E72" s="278">
        <f>+C72-B72</f>
        <v>0</v>
      </c>
      <c r="F72" s="279">
        <f>+'1A-Per Credit'!C$11</f>
        <v>182.49</v>
      </c>
      <c r="G72" s="280">
        <f>+C72-F72</f>
        <v>10.689999999999998</v>
      </c>
    </row>
    <row r="73" spans="1:7" ht="16.5" thickBot="1" x14ac:dyDescent="0.3">
      <c r="A73" s="115" t="s">
        <v>16</v>
      </c>
      <c r="B73" s="274"/>
      <c r="C73" s="120"/>
      <c r="D73" s="119"/>
      <c r="E73" s="115"/>
      <c r="F73" s="146"/>
      <c r="G73" s="145"/>
    </row>
    <row r="74" spans="1:7" x14ac:dyDescent="0.25">
      <c r="A74" s="133" t="s">
        <v>465</v>
      </c>
      <c r="B74" s="253">
        <v>226.63</v>
      </c>
      <c r="C74" s="315">
        <f>+'Fond du Lac'!C26</f>
        <v>226.63</v>
      </c>
      <c r="D74" s="204">
        <f t="shared" ref="D74:D111" si="11">+(C74-B74)/B74</f>
        <v>0</v>
      </c>
      <c r="E74" s="176">
        <f t="shared" ref="E74:E111" si="12">+C74-B74</f>
        <v>0</v>
      </c>
      <c r="F74" s="171">
        <f>+'1A-Per Credit'!C$13</f>
        <v>180.59</v>
      </c>
      <c r="G74" s="208">
        <f t="shared" ref="G74:G112" si="13">+C74-F74</f>
        <v>46.039999999999992</v>
      </c>
    </row>
    <row r="75" spans="1:7" x14ac:dyDescent="0.25">
      <c r="A75" s="570" t="s">
        <v>466</v>
      </c>
      <c r="B75" s="451">
        <v>302.2</v>
      </c>
      <c r="C75" s="315">
        <f>+'Fond du Lac'!C27</f>
        <v>302.2</v>
      </c>
      <c r="D75" s="204">
        <f t="shared" si="11"/>
        <v>0</v>
      </c>
      <c r="E75" s="176">
        <f t="shared" si="12"/>
        <v>0</v>
      </c>
      <c r="F75" s="637">
        <f>+'1A-Per Credit'!C$13</f>
        <v>180.59</v>
      </c>
      <c r="G75" s="454">
        <f t="shared" si="13"/>
        <v>121.60999999999999</v>
      </c>
    </row>
    <row r="76" spans="1:7" x14ac:dyDescent="0.25">
      <c r="A76" s="646" t="s">
        <v>467</v>
      </c>
      <c r="B76" s="451">
        <v>195.59</v>
      </c>
      <c r="C76" s="315">
        <f>+'Fond du Lac'!C28</f>
        <v>195.59</v>
      </c>
      <c r="D76" s="204">
        <f t="shared" si="11"/>
        <v>0</v>
      </c>
      <c r="E76" s="176">
        <f t="shared" si="12"/>
        <v>0</v>
      </c>
      <c r="F76" s="637">
        <f>+'1A-Per Credit'!C$13</f>
        <v>180.59</v>
      </c>
      <c r="G76" s="454">
        <f t="shared" si="13"/>
        <v>15</v>
      </c>
    </row>
    <row r="77" spans="1:7" x14ac:dyDescent="0.25">
      <c r="A77" s="646" t="s">
        <v>468</v>
      </c>
      <c r="B77" s="451">
        <v>200.58999999999997</v>
      </c>
      <c r="C77" s="315">
        <f>+'Fond du Lac'!C29</f>
        <v>200.58999999999997</v>
      </c>
      <c r="D77" s="204">
        <f t="shared" si="11"/>
        <v>0</v>
      </c>
      <c r="E77" s="176">
        <f t="shared" si="12"/>
        <v>0</v>
      </c>
      <c r="F77" s="637">
        <f>+'1A-Per Credit'!C$13</f>
        <v>180.59</v>
      </c>
      <c r="G77" s="454">
        <f t="shared" si="13"/>
        <v>19.999999999999972</v>
      </c>
    </row>
    <row r="78" spans="1:7" x14ac:dyDescent="0.25">
      <c r="A78" s="570" t="s">
        <v>469</v>
      </c>
      <c r="B78" s="451">
        <v>215.59</v>
      </c>
      <c r="C78" s="315">
        <f>+'Fond du Lac'!C30</f>
        <v>215.59</v>
      </c>
      <c r="D78" s="204">
        <f t="shared" si="11"/>
        <v>0</v>
      </c>
      <c r="E78" s="176">
        <f t="shared" si="12"/>
        <v>0</v>
      </c>
      <c r="F78" s="637">
        <f>+'1A-Per Credit'!C$13</f>
        <v>180.59</v>
      </c>
      <c r="G78" s="454">
        <f t="shared" si="13"/>
        <v>35</v>
      </c>
    </row>
    <row r="79" spans="1:7" x14ac:dyDescent="0.25">
      <c r="A79" s="646" t="s">
        <v>470</v>
      </c>
      <c r="B79" s="451">
        <v>198.69</v>
      </c>
      <c r="C79" s="315">
        <f>+'Fond du Lac'!C31</f>
        <v>198.69</v>
      </c>
      <c r="D79" s="204">
        <f t="shared" si="11"/>
        <v>0</v>
      </c>
      <c r="E79" s="176">
        <f t="shared" si="12"/>
        <v>0</v>
      </c>
      <c r="F79" s="637">
        <f>+'1A-Per Credit'!C$13</f>
        <v>180.59</v>
      </c>
      <c r="G79" s="454">
        <f t="shared" si="13"/>
        <v>18.099999999999994</v>
      </c>
    </row>
    <row r="80" spans="1:7" x14ac:dyDescent="0.25">
      <c r="A80" s="570" t="s">
        <v>471</v>
      </c>
      <c r="B80" s="451">
        <v>200.59</v>
      </c>
      <c r="C80" s="315">
        <f>+'Fond du Lac'!C32</f>
        <v>200.59</v>
      </c>
      <c r="D80" s="204">
        <f t="shared" si="11"/>
        <v>0</v>
      </c>
      <c r="E80" s="176">
        <f t="shared" si="12"/>
        <v>0</v>
      </c>
      <c r="F80" s="637">
        <f>+'1A-Per Credit'!C$13</f>
        <v>180.59</v>
      </c>
      <c r="G80" s="454">
        <f t="shared" si="13"/>
        <v>20</v>
      </c>
    </row>
    <row r="81" spans="1:7" x14ac:dyDescent="0.25">
      <c r="A81" s="570" t="s">
        <v>472</v>
      </c>
      <c r="B81" s="451">
        <v>185.59</v>
      </c>
      <c r="C81" s="315">
        <f>+'Fond du Lac'!C33</f>
        <v>185.59</v>
      </c>
      <c r="D81" s="204">
        <f t="shared" si="11"/>
        <v>0</v>
      </c>
      <c r="E81" s="176">
        <f t="shared" si="12"/>
        <v>0</v>
      </c>
      <c r="F81" s="637">
        <f>+'1A-Per Credit'!C$13</f>
        <v>180.59</v>
      </c>
      <c r="G81" s="454">
        <f t="shared" si="13"/>
        <v>5</v>
      </c>
    </row>
    <row r="82" spans="1:7" x14ac:dyDescent="0.25">
      <c r="A82" s="646" t="s">
        <v>473</v>
      </c>
      <c r="B82" s="451">
        <v>220.59</v>
      </c>
      <c r="C82" s="315">
        <f>+'Fond du Lac'!C34</f>
        <v>220.59</v>
      </c>
      <c r="D82" s="204">
        <f t="shared" si="11"/>
        <v>0</v>
      </c>
      <c r="E82" s="176">
        <f t="shared" si="12"/>
        <v>0</v>
      </c>
      <c r="F82" s="637">
        <f>+'1A-Per Credit'!C$13</f>
        <v>180.59</v>
      </c>
      <c r="G82" s="454">
        <f t="shared" si="13"/>
        <v>40</v>
      </c>
    </row>
    <row r="83" spans="1:7" x14ac:dyDescent="0.25">
      <c r="A83" s="570" t="s">
        <v>474</v>
      </c>
      <c r="B83" s="451">
        <v>185.59</v>
      </c>
      <c r="C83" s="315">
        <f>+'Fond du Lac'!C35</f>
        <v>185.59</v>
      </c>
      <c r="D83" s="204">
        <f t="shared" si="11"/>
        <v>0</v>
      </c>
      <c r="E83" s="176">
        <f t="shared" si="12"/>
        <v>0</v>
      </c>
      <c r="F83" s="637">
        <f>+'1A-Per Credit'!C$13</f>
        <v>180.59</v>
      </c>
      <c r="G83" s="454">
        <f t="shared" si="13"/>
        <v>5</v>
      </c>
    </row>
    <row r="84" spans="1:7" x14ac:dyDescent="0.25">
      <c r="A84" s="570" t="s">
        <v>475</v>
      </c>
      <c r="B84" s="451">
        <v>200.63</v>
      </c>
      <c r="C84" s="315">
        <f>+'Fond du Lac'!C36</f>
        <v>200.63</v>
      </c>
      <c r="D84" s="204">
        <f t="shared" si="11"/>
        <v>0</v>
      </c>
      <c r="E84" s="176">
        <f t="shared" si="12"/>
        <v>0</v>
      </c>
      <c r="F84" s="637">
        <f>+'1A-Per Credit'!C$13</f>
        <v>180.59</v>
      </c>
      <c r="G84" s="454">
        <f t="shared" si="13"/>
        <v>20.039999999999992</v>
      </c>
    </row>
    <row r="85" spans="1:7" x14ac:dyDescent="0.25">
      <c r="A85" s="570" t="s">
        <v>476</v>
      </c>
      <c r="B85" s="451">
        <v>226.63</v>
      </c>
      <c r="C85" s="315">
        <f>+'Fond du Lac'!C37</f>
        <v>226.63</v>
      </c>
      <c r="D85" s="204">
        <f t="shared" si="11"/>
        <v>0</v>
      </c>
      <c r="E85" s="176">
        <f t="shared" si="12"/>
        <v>0</v>
      </c>
      <c r="F85" s="637">
        <f>+'1A-Per Credit'!C$13</f>
        <v>180.59</v>
      </c>
      <c r="G85" s="454">
        <f t="shared" si="13"/>
        <v>46.039999999999992</v>
      </c>
    </row>
    <row r="86" spans="1:7" x14ac:dyDescent="0.25">
      <c r="A86" s="570" t="s">
        <v>477</v>
      </c>
      <c r="B86" s="451">
        <v>272.13</v>
      </c>
      <c r="C86" s="315">
        <f>+'Fond du Lac'!C38</f>
        <v>272.13</v>
      </c>
      <c r="D86" s="204">
        <f t="shared" si="11"/>
        <v>0</v>
      </c>
      <c r="E86" s="176">
        <f t="shared" si="12"/>
        <v>0</v>
      </c>
      <c r="F86" s="637">
        <f>+'1A-Per Credit'!C$13</f>
        <v>180.59</v>
      </c>
      <c r="G86" s="454">
        <f t="shared" si="13"/>
        <v>91.539999999999992</v>
      </c>
    </row>
    <row r="87" spans="1:7" x14ac:dyDescent="0.25">
      <c r="A87" s="570" t="s">
        <v>478</v>
      </c>
      <c r="B87" s="451">
        <v>277.13000000000005</v>
      </c>
      <c r="C87" s="315">
        <f>+'Fond du Lac'!C39</f>
        <v>277.13000000000005</v>
      </c>
      <c r="D87" s="204">
        <f t="shared" si="11"/>
        <v>0</v>
      </c>
      <c r="E87" s="176">
        <f t="shared" si="12"/>
        <v>0</v>
      </c>
      <c r="F87" s="637">
        <f>+'1A-Per Credit'!C$13</f>
        <v>180.59</v>
      </c>
      <c r="G87" s="454">
        <f t="shared" si="13"/>
        <v>96.540000000000049</v>
      </c>
    </row>
    <row r="88" spans="1:7" x14ac:dyDescent="0.25">
      <c r="A88" s="570" t="s">
        <v>479</v>
      </c>
      <c r="B88" s="451">
        <v>185.59</v>
      </c>
      <c r="C88" s="315">
        <f>+'Fond du Lac'!C40</f>
        <v>185.59</v>
      </c>
      <c r="D88" s="204">
        <f t="shared" si="11"/>
        <v>0</v>
      </c>
      <c r="E88" s="176">
        <f t="shared" si="12"/>
        <v>0</v>
      </c>
      <c r="F88" s="637">
        <f>+'1A-Per Credit'!C$13</f>
        <v>180.59</v>
      </c>
      <c r="G88" s="454">
        <f t="shared" si="13"/>
        <v>5</v>
      </c>
    </row>
    <row r="89" spans="1:7" x14ac:dyDescent="0.25">
      <c r="A89" s="570" t="s">
        <v>480</v>
      </c>
      <c r="B89" s="451">
        <v>203.69</v>
      </c>
      <c r="C89" s="315">
        <f>+'Fond du Lac'!C41</f>
        <v>203.69</v>
      </c>
      <c r="D89" s="204">
        <f t="shared" si="11"/>
        <v>0</v>
      </c>
      <c r="E89" s="176">
        <f t="shared" si="12"/>
        <v>0</v>
      </c>
      <c r="F89" s="637">
        <f>+'1A-Per Credit'!C$13</f>
        <v>180.59</v>
      </c>
      <c r="G89" s="454">
        <f t="shared" si="13"/>
        <v>23.099999999999994</v>
      </c>
    </row>
    <row r="90" spans="1:7" x14ac:dyDescent="0.25">
      <c r="A90" s="570" t="s">
        <v>481</v>
      </c>
      <c r="B90" s="451">
        <v>185.59</v>
      </c>
      <c r="C90" s="315">
        <f>+'Fond du Lac'!C42</f>
        <v>185.59</v>
      </c>
      <c r="D90" s="204">
        <f t="shared" si="11"/>
        <v>0</v>
      </c>
      <c r="E90" s="176">
        <f t="shared" si="12"/>
        <v>0</v>
      </c>
      <c r="F90" s="637">
        <f>+'1A-Per Credit'!C$13</f>
        <v>180.59</v>
      </c>
      <c r="G90" s="454">
        <f t="shared" si="13"/>
        <v>5</v>
      </c>
    </row>
    <row r="91" spans="1:7" x14ac:dyDescent="0.25">
      <c r="A91" s="646" t="s">
        <v>482</v>
      </c>
      <c r="B91" s="451">
        <v>254.69</v>
      </c>
      <c r="C91" s="315">
        <f>+'Fond du Lac'!C43</f>
        <v>254.69</v>
      </c>
      <c r="D91" s="204">
        <f t="shared" si="11"/>
        <v>0</v>
      </c>
      <c r="E91" s="176">
        <f t="shared" si="12"/>
        <v>0</v>
      </c>
      <c r="F91" s="637">
        <f>+'1A-Per Credit'!C$13</f>
        <v>180.59</v>
      </c>
      <c r="G91" s="454">
        <f t="shared" si="13"/>
        <v>74.099999999999994</v>
      </c>
    </row>
    <row r="92" spans="1:7" x14ac:dyDescent="0.25">
      <c r="A92" s="646" t="s">
        <v>483</v>
      </c>
      <c r="B92" s="451">
        <v>254.69</v>
      </c>
      <c r="C92" s="315">
        <f>+'Fond du Lac'!C44</f>
        <v>254.69</v>
      </c>
      <c r="D92" s="204">
        <f t="shared" si="11"/>
        <v>0</v>
      </c>
      <c r="E92" s="176">
        <f t="shared" si="12"/>
        <v>0</v>
      </c>
      <c r="F92" s="637">
        <f>+'1A-Per Credit'!C$13</f>
        <v>180.59</v>
      </c>
      <c r="G92" s="454">
        <f t="shared" si="13"/>
        <v>74.099999999999994</v>
      </c>
    </row>
    <row r="93" spans="1:7" x14ac:dyDescent="0.25">
      <c r="A93" s="646" t="s">
        <v>484</v>
      </c>
      <c r="B93" s="451">
        <v>254.69</v>
      </c>
      <c r="C93" s="315">
        <f>+'Fond du Lac'!C45</f>
        <v>254.69</v>
      </c>
      <c r="D93" s="204">
        <f t="shared" si="11"/>
        <v>0</v>
      </c>
      <c r="E93" s="176">
        <f t="shared" si="12"/>
        <v>0</v>
      </c>
      <c r="F93" s="637">
        <f>+'1A-Per Credit'!C$13</f>
        <v>180.59</v>
      </c>
      <c r="G93" s="454">
        <f t="shared" si="13"/>
        <v>74.099999999999994</v>
      </c>
    </row>
    <row r="94" spans="1:7" x14ac:dyDescent="0.25">
      <c r="A94" s="646" t="s">
        <v>485</v>
      </c>
      <c r="B94" s="451">
        <v>254.69</v>
      </c>
      <c r="C94" s="315">
        <f>+'Fond du Lac'!C46</f>
        <v>254.69</v>
      </c>
      <c r="D94" s="204">
        <f t="shared" si="11"/>
        <v>0</v>
      </c>
      <c r="E94" s="176">
        <f t="shared" si="12"/>
        <v>0</v>
      </c>
      <c r="F94" s="637">
        <f>+'1A-Per Credit'!C$13</f>
        <v>180.59</v>
      </c>
      <c r="G94" s="454">
        <f t="shared" si="13"/>
        <v>74.099999999999994</v>
      </c>
    </row>
    <row r="95" spans="1:7" x14ac:dyDescent="0.25">
      <c r="A95" s="646" t="s">
        <v>486</v>
      </c>
      <c r="B95" s="451">
        <v>254.69</v>
      </c>
      <c r="C95" s="315">
        <f>+'Fond du Lac'!C47</f>
        <v>254.69</v>
      </c>
      <c r="D95" s="204">
        <f t="shared" si="11"/>
        <v>0</v>
      </c>
      <c r="E95" s="176">
        <f t="shared" si="12"/>
        <v>0</v>
      </c>
      <c r="F95" s="637">
        <f>+'1A-Per Credit'!C$13</f>
        <v>180.59</v>
      </c>
      <c r="G95" s="454">
        <f t="shared" si="13"/>
        <v>74.099999999999994</v>
      </c>
    </row>
    <row r="96" spans="1:7" x14ac:dyDescent="0.25">
      <c r="A96" s="570" t="s">
        <v>487</v>
      </c>
      <c r="B96" s="451">
        <v>185.59</v>
      </c>
      <c r="C96" s="315">
        <f>+'Fond du Lac'!C48</f>
        <v>185.59</v>
      </c>
      <c r="D96" s="204">
        <f t="shared" si="11"/>
        <v>0</v>
      </c>
      <c r="E96" s="176">
        <f t="shared" si="12"/>
        <v>0</v>
      </c>
      <c r="F96" s="637">
        <f>+'1A-Per Credit'!C$13</f>
        <v>180.59</v>
      </c>
      <c r="G96" s="454">
        <f t="shared" si="13"/>
        <v>5</v>
      </c>
    </row>
    <row r="97" spans="1:7" x14ac:dyDescent="0.25">
      <c r="A97" s="570" t="s">
        <v>488</v>
      </c>
      <c r="B97" s="451" t="s">
        <v>1188</v>
      </c>
      <c r="C97" s="315">
        <f>+'Fond du Lac'!C49</f>
        <v>193.09</v>
      </c>
      <c r="D97" s="67" t="s">
        <v>934</v>
      </c>
      <c r="E97" s="176" t="s">
        <v>1188</v>
      </c>
      <c r="F97" s="637">
        <f>+'1A-Per Credit'!C$13</f>
        <v>180.59</v>
      </c>
      <c r="G97" s="454">
        <f t="shared" ref="G97" si="14">+C97-F97</f>
        <v>12.5</v>
      </c>
    </row>
    <row r="98" spans="1:7" x14ac:dyDescent="0.25">
      <c r="A98" s="570" t="s">
        <v>489</v>
      </c>
      <c r="B98" s="451">
        <v>185.59</v>
      </c>
      <c r="C98" s="315">
        <f>+'Fond du Lac'!C50</f>
        <v>185.59</v>
      </c>
      <c r="D98" s="204">
        <f t="shared" si="11"/>
        <v>0</v>
      </c>
      <c r="E98" s="176">
        <f t="shared" si="12"/>
        <v>0</v>
      </c>
      <c r="F98" s="637">
        <f>+'1A-Per Credit'!C$13</f>
        <v>180.59</v>
      </c>
      <c r="G98" s="454">
        <f t="shared" si="13"/>
        <v>5</v>
      </c>
    </row>
    <row r="99" spans="1:7" x14ac:dyDescent="0.25">
      <c r="A99" s="570" t="s">
        <v>490</v>
      </c>
      <c r="B99" s="451">
        <v>193.09</v>
      </c>
      <c r="C99" s="315">
        <f>+'Fond du Lac'!C51</f>
        <v>193.09</v>
      </c>
      <c r="D99" s="204">
        <f t="shared" si="11"/>
        <v>0</v>
      </c>
      <c r="E99" s="176">
        <f t="shared" si="12"/>
        <v>0</v>
      </c>
      <c r="F99" s="637">
        <f>+'1A-Per Credit'!C$13</f>
        <v>180.59</v>
      </c>
      <c r="G99" s="454">
        <f t="shared" si="13"/>
        <v>12.5</v>
      </c>
    </row>
    <row r="100" spans="1:7" x14ac:dyDescent="0.25">
      <c r="A100" s="646" t="s">
        <v>356</v>
      </c>
      <c r="B100" s="451">
        <v>254.69</v>
      </c>
      <c r="C100" s="315">
        <f>+'Fond du Lac'!C52</f>
        <v>254.69</v>
      </c>
      <c r="D100" s="204">
        <f t="shared" si="11"/>
        <v>0</v>
      </c>
      <c r="E100" s="176">
        <f t="shared" si="12"/>
        <v>0</v>
      </c>
      <c r="F100" s="637">
        <f>+'1A-Per Credit'!C$13</f>
        <v>180.59</v>
      </c>
      <c r="G100" s="454">
        <f t="shared" si="13"/>
        <v>74.099999999999994</v>
      </c>
    </row>
    <row r="101" spans="1:7" x14ac:dyDescent="0.25">
      <c r="A101" s="646" t="s">
        <v>491</v>
      </c>
      <c r="B101" s="451">
        <v>254.69</v>
      </c>
      <c r="C101" s="315">
        <f>+'Fond du Lac'!C53</f>
        <v>254.69</v>
      </c>
      <c r="D101" s="204">
        <f t="shared" si="11"/>
        <v>0</v>
      </c>
      <c r="E101" s="176">
        <f t="shared" si="12"/>
        <v>0</v>
      </c>
      <c r="F101" s="637">
        <f>+'1A-Per Credit'!C$13</f>
        <v>180.59</v>
      </c>
      <c r="G101" s="454">
        <f t="shared" si="13"/>
        <v>74.099999999999994</v>
      </c>
    </row>
    <row r="102" spans="1:7" x14ac:dyDescent="0.25">
      <c r="A102" s="570" t="s">
        <v>1106</v>
      </c>
      <c r="B102" s="451">
        <v>240.59</v>
      </c>
      <c r="C102" s="315">
        <f>+'Fond du Lac'!C54</f>
        <v>240.59</v>
      </c>
      <c r="D102" s="204">
        <f t="shared" si="11"/>
        <v>0</v>
      </c>
      <c r="E102" s="176">
        <f t="shared" si="12"/>
        <v>0</v>
      </c>
      <c r="F102" s="637">
        <f>+'1A-Per Credit'!C$13</f>
        <v>180.59</v>
      </c>
      <c r="G102" s="454">
        <f t="shared" si="13"/>
        <v>60</v>
      </c>
    </row>
    <row r="103" spans="1:7" x14ac:dyDescent="0.25">
      <c r="A103" s="570" t="s">
        <v>492</v>
      </c>
      <c r="B103" s="451" t="s">
        <v>1188</v>
      </c>
      <c r="C103" s="315">
        <f>+'Fond du Lac'!C55</f>
        <v>193.09</v>
      </c>
      <c r="D103" s="67" t="s">
        <v>934</v>
      </c>
      <c r="E103" s="176" t="s">
        <v>1188</v>
      </c>
      <c r="F103" s="637">
        <f>+'1A-Per Credit'!C$13</f>
        <v>180.59</v>
      </c>
      <c r="G103" s="454">
        <f t="shared" ref="G103" si="15">+C103-F103</f>
        <v>12.5</v>
      </c>
    </row>
    <row r="104" spans="1:7" x14ac:dyDescent="0.25">
      <c r="A104" s="570" t="s">
        <v>493</v>
      </c>
      <c r="B104" s="451">
        <v>185.59</v>
      </c>
      <c r="C104" s="315">
        <f>+'Fond du Lac'!C56</f>
        <v>185.59</v>
      </c>
      <c r="D104" s="204">
        <f t="shared" si="11"/>
        <v>0</v>
      </c>
      <c r="E104" s="176">
        <f t="shared" si="12"/>
        <v>0</v>
      </c>
      <c r="F104" s="637">
        <f>+'1A-Per Credit'!C$13</f>
        <v>180.59</v>
      </c>
      <c r="G104" s="454">
        <f t="shared" si="13"/>
        <v>5</v>
      </c>
    </row>
    <row r="105" spans="1:7" x14ac:dyDescent="0.25">
      <c r="A105" s="646" t="s">
        <v>494</v>
      </c>
      <c r="B105" s="451">
        <v>198.69</v>
      </c>
      <c r="C105" s="315">
        <f>+'Fond du Lac'!C57</f>
        <v>198.69</v>
      </c>
      <c r="D105" s="204">
        <f t="shared" si="11"/>
        <v>0</v>
      </c>
      <c r="E105" s="176">
        <f t="shared" si="12"/>
        <v>0</v>
      </c>
      <c r="F105" s="637">
        <f>+'1A-Per Credit'!C$13</f>
        <v>180.59</v>
      </c>
      <c r="G105" s="454">
        <f t="shared" si="13"/>
        <v>18.099999999999994</v>
      </c>
    </row>
    <row r="106" spans="1:7" x14ac:dyDescent="0.25">
      <c r="A106" s="646" t="s">
        <v>495</v>
      </c>
      <c r="B106" s="451">
        <v>198.69</v>
      </c>
      <c r="C106" s="315">
        <f>+'Fond du Lac'!C58</f>
        <v>198.69</v>
      </c>
      <c r="D106" s="204">
        <f t="shared" si="11"/>
        <v>0</v>
      </c>
      <c r="E106" s="176">
        <f t="shared" si="12"/>
        <v>0</v>
      </c>
      <c r="F106" s="637">
        <f>+'1A-Per Credit'!C$13</f>
        <v>180.59</v>
      </c>
      <c r="G106" s="454">
        <f t="shared" si="13"/>
        <v>18.099999999999994</v>
      </c>
    </row>
    <row r="107" spans="1:7" x14ac:dyDescent="0.25">
      <c r="A107" s="646" t="s">
        <v>496</v>
      </c>
      <c r="B107" s="451">
        <v>254.69</v>
      </c>
      <c r="C107" s="315">
        <f>+'Fond du Lac'!C59</f>
        <v>254.69</v>
      </c>
      <c r="D107" s="204">
        <f t="shared" si="11"/>
        <v>0</v>
      </c>
      <c r="E107" s="176">
        <f t="shared" si="12"/>
        <v>0</v>
      </c>
      <c r="F107" s="637">
        <f>+'1A-Per Credit'!C$13</f>
        <v>180.59</v>
      </c>
      <c r="G107" s="454">
        <f t="shared" si="13"/>
        <v>74.099999999999994</v>
      </c>
    </row>
    <row r="108" spans="1:7" x14ac:dyDescent="0.25">
      <c r="A108" s="646" t="s">
        <v>497</v>
      </c>
      <c r="B108" s="451">
        <v>198.69</v>
      </c>
      <c r="C108" s="315">
        <f>+'Fond du Lac'!C60</f>
        <v>198.69</v>
      </c>
      <c r="D108" s="204">
        <f t="shared" si="11"/>
        <v>0</v>
      </c>
      <c r="E108" s="176">
        <f t="shared" si="12"/>
        <v>0</v>
      </c>
      <c r="F108" s="637">
        <f>+'1A-Per Credit'!C$13</f>
        <v>180.59</v>
      </c>
      <c r="G108" s="454">
        <f t="shared" si="13"/>
        <v>18.099999999999994</v>
      </c>
    </row>
    <row r="109" spans="1:7" x14ac:dyDescent="0.25">
      <c r="A109" s="646" t="s">
        <v>498</v>
      </c>
      <c r="B109" s="451">
        <v>198.69</v>
      </c>
      <c r="C109" s="315">
        <f>+'Fond du Lac'!C61</f>
        <v>198.69</v>
      </c>
      <c r="D109" s="204">
        <f t="shared" si="11"/>
        <v>0</v>
      </c>
      <c r="E109" s="176">
        <f t="shared" si="12"/>
        <v>0</v>
      </c>
      <c r="F109" s="637">
        <f>+'1A-Per Credit'!C$13</f>
        <v>180.59</v>
      </c>
      <c r="G109" s="454">
        <f t="shared" si="13"/>
        <v>18.099999999999994</v>
      </c>
    </row>
    <row r="110" spans="1:7" x14ac:dyDescent="0.25">
      <c r="A110" s="570" t="s">
        <v>499</v>
      </c>
      <c r="B110" s="451">
        <v>185.59</v>
      </c>
      <c r="C110" s="315">
        <f>+'Fond du Lac'!C62</f>
        <v>185.59</v>
      </c>
      <c r="D110" s="204">
        <f t="shared" si="11"/>
        <v>0</v>
      </c>
      <c r="E110" s="176">
        <f t="shared" si="12"/>
        <v>0</v>
      </c>
      <c r="F110" s="637">
        <f>+'1A-Per Credit'!C$13</f>
        <v>180.59</v>
      </c>
      <c r="G110" s="454">
        <f t="shared" si="13"/>
        <v>5</v>
      </c>
    </row>
    <row r="111" spans="1:7" x14ac:dyDescent="0.25">
      <c r="A111" s="570" t="s">
        <v>500</v>
      </c>
      <c r="B111" s="451">
        <v>200.63</v>
      </c>
      <c r="C111" s="315">
        <f>+'Fond du Lac'!C63</f>
        <v>200.63</v>
      </c>
      <c r="D111" s="204">
        <f t="shared" si="11"/>
        <v>0</v>
      </c>
      <c r="E111" s="176">
        <f t="shared" si="12"/>
        <v>0</v>
      </c>
      <c r="F111" s="637">
        <f>+'1A-Per Credit'!C$13</f>
        <v>180.59</v>
      </c>
      <c r="G111" s="454">
        <f t="shared" si="13"/>
        <v>20.039999999999992</v>
      </c>
    </row>
    <row r="112" spans="1:7" s="1" customFormat="1" x14ac:dyDescent="0.25">
      <c r="A112" s="647" t="s">
        <v>501</v>
      </c>
      <c r="B112" s="451">
        <v>185.59</v>
      </c>
      <c r="C112" s="315">
        <f>+'Fond du Lac'!C64</f>
        <v>185.59</v>
      </c>
      <c r="D112" s="204">
        <f t="shared" ref="D112" si="16">+(C112-B112)/B112</f>
        <v>0</v>
      </c>
      <c r="E112" s="176">
        <f t="shared" ref="E112" si="17">+C112-B112</f>
        <v>0</v>
      </c>
      <c r="F112" s="637">
        <f>+'1A-Per Credit'!C$13</f>
        <v>180.59</v>
      </c>
      <c r="G112" s="454">
        <f t="shared" si="13"/>
        <v>5</v>
      </c>
    </row>
    <row r="113" spans="1:7" x14ac:dyDescent="0.25">
      <c r="A113" s="646" t="s">
        <v>502</v>
      </c>
      <c r="B113" s="451">
        <v>254.69</v>
      </c>
      <c r="C113" s="315">
        <f>+'Fond du Lac'!C65</f>
        <v>254.69</v>
      </c>
      <c r="D113" s="204">
        <f t="shared" ref="D113:D128" si="18">+(C113-B113)/B113</f>
        <v>0</v>
      </c>
      <c r="E113" s="176">
        <f t="shared" ref="E113:E128" si="19">+C113-B113</f>
        <v>0</v>
      </c>
      <c r="F113" s="637">
        <f>+'1A-Per Credit'!C$13</f>
        <v>180.59</v>
      </c>
      <c r="G113" s="454">
        <f t="shared" ref="G113:G142" si="20">+C113-F113</f>
        <v>74.099999999999994</v>
      </c>
    </row>
    <row r="114" spans="1:7" x14ac:dyDescent="0.25">
      <c r="A114" s="570" t="s">
        <v>503</v>
      </c>
      <c r="B114" s="451">
        <v>254.69</v>
      </c>
      <c r="C114" s="315">
        <f>+'Fond du Lac'!C66</f>
        <v>254.69</v>
      </c>
      <c r="D114" s="204">
        <f t="shared" si="18"/>
        <v>0</v>
      </c>
      <c r="E114" s="176">
        <f t="shared" si="19"/>
        <v>0</v>
      </c>
      <c r="F114" s="637">
        <f>+'1A-Per Credit'!C$13</f>
        <v>180.59</v>
      </c>
      <c r="G114" s="454">
        <f t="shared" si="20"/>
        <v>74.099999999999994</v>
      </c>
    </row>
    <row r="115" spans="1:7" x14ac:dyDescent="0.25">
      <c r="A115" s="570" t="s">
        <v>504</v>
      </c>
      <c r="B115" s="451">
        <v>195.59</v>
      </c>
      <c r="C115" s="315">
        <f>+'Fond du Lac'!C67</f>
        <v>195.59</v>
      </c>
      <c r="D115" s="204">
        <f t="shared" si="18"/>
        <v>0</v>
      </c>
      <c r="E115" s="176">
        <f t="shared" si="19"/>
        <v>0</v>
      </c>
      <c r="F115" s="637">
        <f>+'1A-Per Credit'!C$13</f>
        <v>180.59</v>
      </c>
      <c r="G115" s="454">
        <f t="shared" si="20"/>
        <v>15</v>
      </c>
    </row>
    <row r="116" spans="1:7" x14ac:dyDescent="0.25">
      <c r="A116" s="646" t="s">
        <v>505</v>
      </c>
      <c r="B116" s="451">
        <v>254.69</v>
      </c>
      <c r="C116" s="315">
        <f>+'Fond du Lac'!C68</f>
        <v>254.69</v>
      </c>
      <c r="D116" s="204">
        <f t="shared" si="18"/>
        <v>0</v>
      </c>
      <c r="E116" s="176">
        <f t="shared" si="19"/>
        <v>0</v>
      </c>
      <c r="F116" s="637">
        <f>+'1A-Per Credit'!C$13</f>
        <v>180.59</v>
      </c>
      <c r="G116" s="454">
        <f t="shared" si="20"/>
        <v>74.099999999999994</v>
      </c>
    </row>
    <row r="117" spans="1:7" x14ac:dyDescent="0.25">
      <c r="A117" s="570" t="s">
        <v>506</v>
      </c>
      <c r="B117" s="451">
        <v>185.59</v>
      </c>
      <c r="C117" s="315">
        <f>+'Fond du Lac'!C69</f>
        <v>185.59</v>
      </c>
      <c r="D117" s="204">
        <f t="shared" si="18"/>
        <v>0</v>
      </c>
      <c r="E117" s="176">
        <f t="shared" si="19"/>
        <v>0</v>
      </c>
      <c r="F117" s="637">
        <f>+'1A-Per Credit'!C$13</f>
        <v>180.59</v>
      </c>
      <c r="G117" s="454">
        <f t="shared" si="20"/>
        <v>5</v>
      </c>
    </row>
    <row r="118" spans="1:7" x14ac:dyDescent="0.25">
      <c r="A118" s="646" t="s">
        <v>507</v>
      </c>
      <c r="B118" s="451">
        <v>198.69</v>
      </c>
      <c r="C118" s="315">
        <f>+'Fond du Lac'!C70</f>
        <v>198.69</v>
      </c>
      <c r="D118" s="204">
        <f t="shared" si="18"/>
        <v>0</v>
      </c>
      <c r="E118" s="176">
        <f t="shared" si="19"/>
        <v>0</v>
      </c>
      <c r="F118" s="637">
        <f>+'1A-Per Credit'!C$13</f>
        <v>180.59</v>
      </c>
      <c r="G118" s="454">
        <f t="shared" si="20"/>
        <v>18.099999999999994</v>
      </c>
    </row>
    <row r="119" spans="1:7" x14ac:dyDescent="0.25">
      <c r="A119" s="570" t="s">
        <v>508</v>
      </c>
      <c r="B119" s="451">
        <v>185.59</v>
      </c>
      <c r="C119" s="315">
        <f>+'Fond du Lac'!C71</f>
        <v>185.59</v>
      </c>
      <c r="D119" s="204">
        <f t="shared" si="18"/>
        <v>0</v>
      </c>
      <c r="E119" s="176">
        <f t="shared" si="19"/>
        <v>0</v>
      </c>
      <c r="F119" s="637">
        <f>+'1A-Per Credit'!C$13</f>
        <v>180.59</v>
      </c>
      <c r="G119" s="454">
        <f t="shared" si="20"/>
        <v>5</v>
      </c>
    </row>
    <row r="120" spans="1:7" x14ac:dyDescent="0.25">
      <c r="A120" s="646" t="s">
        <v>509</v>
      </c>
      <c r="B120" s="451">
        <v>254.69</v>
      </c>
      <c r="C120" s="315">
        <f>+'Fond du Lac'!C72</f>
        <v>254.69</v>
      </c>
      <c r="D120" s="204">
        <f t="shared" si="18"/>
        <v>0</v>
      </c>
      <c r="E120" s="176">
        <f t="shared" si="19"/>
        <v>0</v>
      </c>
      <c r="F120" s="637">
        <f>+'1A-Per Credit'!C$13</f>
        <v>180.59</v>
      </c>
      <c r="G120" s="454">
        <f t="shared" si="20"/>
        <v>74.099999999999994</v>
      </c>
    </row>
    <row r="121" spans="1:7" x14ac:dyDescent="0.25">
      <c r="A121" s="570" t="s">
        <v>510</v>
      </c>
      <c r="B121" s="451">
        <v>185.59</v>
      </c>
      <c r="C121" s="315">
        <f>+'Fond du Lac'!C73</f>
        <v>185.59</v>
      </c>
      <c r="D121" s="204">
        <f t="shared" si="18"/>
        <v>0</v>
      </c>
      <c r="E121" s="176">
        <f t="shared" si="19"/>
        <v>0</v>
      </c>
      <c r="F121" s="637">
        <f>+'1A-Per Credit'!C$13</f>
        <v>180.59</v>
      </c>
      <c r="G121" s="454">
        <f t="shared" si="20"/>
        <v>5</v>
      </c>
    </row>
    <row r="122" spans="1:7" x14ac:dyDescent="0.25">
      <c r="A122" s="570" t="s">
        <v>511</v>
      </c>
      <c r="B122" s="451">
        <v>226.2</v>
      </c>
      <c r="C122" s="315">
        <f>+'Fond du Lac'!C74</f>
        <v>226.2</v>
      </c>
      <c r="D122" s="204">
        <f t="shared" si="18"/>
        <v>0</v>
      </c>
      <c r="E122" s="176">
        <f t="shared" si="19"/>
        <v>0</v>
      </c>
      <c r="F122" s="637">
        <f>+'1A-Per Credit'!C$13</f>
        <v>180.59</v>
      </c>
      <c r="G122" s="454">
        <f t="shared" si="20"/>
        <v>45.609999999999985</v>
      </c>
    </row>
    <row r="123" spans="1:7" x14ac:dyDescent="0.25">
      <c r="A123" s="646" t="s">
        <v>512</v>
      </c>
      <c r="B123" s="451">
        <v>198.69</v>
      </c>
      <c r="C123" s="315">
        <f>+'Fond du Lac'!C75</f>
        <v>198.69</v>
      </c>
      <c r="D123" s="204">
        <f t="shared" si="18"/>
        <v>0</v>
      </c>
      <c r="E123" s="176">
        <f t="shared" si="19"/>
        <v>0</v>
      </c>
      <c r="F123" s="637">
        <f>+'1A-Per Credit'!C$13</f>
        <v>180.59</v>
      </c>
      <c r="G123" s="454">
        <f t="shared" si="20"/>
        <v>18.099999999999994</v>
      </c>
    </row>
    <row r="124" spans="1:7" x14ac:dyDescent="0.25">
      <c r="A124" s="646" t="s">
        <v>513</v>
      </c>
      <c r="B124" s="451">
        <v>198.69</v>
      </c>
      <c r="C124" s="315">
        <f>+'Fond du Lac'!C76</f>
        <v>198.69</v>
      </c>
      <c r="D124" s="204">
        <f t="shared" si="18"/>
        <v>0</v>
      </c>
      <c r="E124" s="176">
        <f t="shared" si="19"/>
        <v>0</v>
      </c>
      <c r="F124" s="637">
        <f>+'1A-Per Credit'!C$13</f>
        <v>180.59</v>
      </c>
      <c r="G124" s="454">
        <f t="shared" si="20"/>
        <v>18.099999999999994</v>
      </c>
    </row>
    <row r="125" spans="1:7" x14ac:dyDescent="0.25">
      <c r="A125" s="646" t="s">
        <v>514</v>
      </c>
      <c r="B125" s="451">
        <v>198.69</v>
      </c>
      <c r="C125" s="315">
        <f>+'Fond du Lac'!C77</f>
        <v>198.69</v>
      </c>
      <c r="D125" s="204">
        <f t="shared" si="18"/>
        <v>0</v>
      </c>
      <c r="E125" s="176">
        <f t="shared" si="19"/>
        <v>0</v>
      </c>
      <c r="F125" s="637">
        <f>+'1A-Per Credit'!C$13</f>
        <v>180.59</v>
      </c>
      <c r="G125" s="454">
        <f t="shared" si="20"/>
        <v>18.099999999999994</v>
      </c>
    </row>
    <row r="126" spans="1:7" x14ac:dyDescent="0.25">
      <c r="A126" s="646" t="s">
        <v>515</v>
      </c>
      <c r="B126" s="451" t="s">
        <v>1188</v>
      </c>
      <c r="C126" s="315">
        <f>+'Fond du Lac'!C78</f>
        <v>193.09</v>
      </c>
      <c r="D126" s="67" t="s">
        <v>934</v>
      </c>
      <c r="E126" s="176" t="s">
        <v>1188</v>
      </c>
      <c r="F126" s="637">
        <f>+'1A-Per Credit'!C$13</f>
        <v>180.59</v>
      </c>
      <c r="G126" s="454">
        <f t="shared" ref="G126:G127" si="21">+C126-F126</f>
        <v>12.5</v>
      </c>
    </row>
    <row r="127" spans="1:7" x14ac:dyDescent="0.25">
      <c r="A127" s="570" t="s">
        <v>516</v>
      </c>
      <c r="B127" s="451">
        <v>185.59</v>
      </c>
      <c r="C127" s="315">
        <f>+'Fond du Lac'!C79</f>
        <v>185.59</v>
      </c>
      <c r="D127" s="204">
        <f t="shared" si="18"/>
        <v>0</v>
      </c>
      <c r="E127" s="176">
        <f t="shared" si="19"/>
        <v>0</v>
      </c>
      <c r="F127" s="637">
        <f>+'1A-Per Credit'!C$13</f>
        <v>180.59</v>
      </c>
      <c r="G127" s="454">
        <f t="shared" si="21"/>
        <v>5</v>
      </c>
    </row>
    <row r="128" spans="1:7" x14ac:dyDescent="0.25">
      <c r="A128" s="570" t="s">
        <v>517</v>
      </c>
      <c r="B128" s="451">
        <v>185.59</v>
      </c>
      <c r="C128" s="315">
        <f>+'Fond du Lac'!C80</f>
        <v>185.59</v>
      </c>
      <c r="D128" s="204">
        <f t="shared" si="18"/>
        <v>0</v>
      </c>
      <c r="E128" s="176">
        <f t="shared" si="19"/>
        <v>0</v>
      </c>
      <c r="F128" s="637">
        <f>+'1A-Per Credit'!C$13</f>
        <v>180.59</v>
      </c>
      <c r="G128" s="454">
        <f t="shared" si="20"/>
        <v>5</v>
      </c>
    </row>
    <row r="129" spans="1:7" x14ac:dyDescent="0.25">
      <c r="A129" s="570" t="s">
        <v>518</v>
      </c>
      <c r="B129" s="451">
        <v>198.69</v>
      </c>
      <c r="C129" s="315">
        <f>+'Fond du Lac'!C81</f>
        <v>198.69</v>
      </c>
      <c r="D129" s="204">
        <f t="shared" ref="D129:D151" si="22">+(C129-B129)/B129</f>
        <v>0</v>
      </c>
      <c r="E129" s="176">
        <f t="shared" ref="E129:E151" si="23">+C129-B129</f>
        <v>0</v>
      </c>
      <c r="F129" s="637">
        <f>+'1A-Per Credit'!C$13</f>
        <v>180.59</v>
      </c>
      <c r="G129" s="454">
        <f t="shared" si="20"/>
        <v>18.099999999999994</v>
      </c>
    </row>
    <row r="130" spans="1:7" x14ac:dyDescent="0.25">
      <c r="A130" s="646" t="s">
        <v>519</v>
      </c>
      <c r="B130" s="451">
        <v>254.69</v>
      </c>
      <c r="C130" s="315">
        <f>+'Fond du Lac'!C82</f>
        <v>254.69</v>
      </c>
      <c r="D130" s="204">
        <f t="shared" si="22"/>
        <v>0</v>
      </c>
      <c r="E130" s="176">
        <f t="shared" si="23"/>
        <v>0</v>
      </c>
      <c r="F130" s="637">
        <f>+'1A-Per Credit'!C$13</f>
        <v>180.59</v>
      </c>
      <c r="G130" s="454">
        <f t="shared" si="20"/>
        <v>74.099999999999994</v>
      </c>
    </row>
    <row r="131" spans="1:7" x14ac:dyDescent="0.25">
      <c r="A131" s="646" t="s">
        <v>520</v>
      </c>
      <c r="B131" s="451">
        <v>254.69</v>
      </c>
      <c r="C131" s="315">
        <f>+'Fond du Lac'!C83</f>
        <v>254.69</v>
      </c>
      <c r="D131" s="204">
        <f t="shared" si="22"/>
        <v>0</v>
      </c>
      <c r="E131" s="176">
        <f t="shared" si="23"/>
        <v>0</v>
      </c>
      <c r="F131" s="637">
        <f>+'1A-Per Credit'!C$13</f>
        <v>180.59</v>
      </c>
      <c r="G131" s="454">
        <f t="shared" si="20"/>
        <v>74.099999999999994</v>
      </c>
    </row>
    <row r="132" spans="1:7" x14ac:dyDescent="0.25">
      <c r="A132" s="646" t="s">
        <v>521</v>
      </c>
      <c r="B132" s="451">
        <v>198.69</v>
      </c>
      <c r="C132" s="315">
        <f>+'Fond du Lac'!C84</f>
        <v>198.69</v>
      </c>
      <c r="D132" s="204">
        <f t="shared" si="22"/>
        <v>0</v>
      </c>
      <c r="E132" s="176">
        <f t="shared" si="23"/>
        <v>0</v>
      </c>
      <c r="F132" s="637">
        <f>+'1A-Per Credit'!C$13</f>
        <v>180.59</v>
      </c>
      <c r="G132" s="454">
        <f t="shared" si="20"/>
        <v>18.099999999999994</v>
      </c>
    </row>
    <row r="133" spans="1:7" x14ac:dyDescent="0.25">
      <c r="A133" s="646" t="s">
        <v>522</v>
      </c>
      <c r="B133" s="451">
        <v>254.69</v>
      </c>
      <c r="C133" s="315">
        <f>+'Fond du Lac'!C85</f>
        <v>254.69</v>
      </c>
      <c r="D133" s="204">
        <f t="shared" si="22"/>
        <v>0</v>
      </c>
      <c r="E133" s="176">
        <f t="shared" si="23"/>
        <v>0</v>
      </c>
      <c r="F133" s="637">
        <f>+'1A-Per Credit'!C$13</f>
        <v>180.59</v>
      </c>
      <c r="G133" s="454">
        <f t="shared" si="20"/>
        <v>74.099999999999994</v>
      </c>
    </row>
    <row r="134" spans="1:7" x14ac:dyDescent="0.25">
      <c r="A134" s="570" t="s">
        <v>523</v>
      </c>
      <c r="B134" s="451">
        <v>200.63</v>
      </c>
      <c r="C134" s="315">
        <f>+'Fond du Lac'!C86</f>
        <v>200.63</v>
      </c>
      <c r="D134" s="204">
        <f t="shared" si="22"/>
        <v>0</v>
      </c>
      <c r="E134" s="176">
        <f t="shared" si="23"/>
        <v>0</v>
      </c>
      <c r="F134" s="637">
        <f>+'1A-Per Credit'!C$13</f>
        <v>180.59</v>
      </c>
      <c r="G134" s="454">
        <f t="shared" si="20"/>
        <v>20.039999999999992</v>
      </c>
    </row>
    <row r="135" spans="1:7" x14ac:dyDescent="0.25">
      <c r="A135" s="570" t="s">
        <v>524</v>
      </c>
      <c r="B135" s="451">
        <v>185.59</v>
      </c>
      <c r="C135" s="315">
        <f>+'Fond du Lac'!C87</f>
        <v>185.59</v>
      </c>
      <c r="D135" s="204">
        <f t="shared" si="22"/>
        <v>0</v>
      </c>
      <c r="E135" s="176">
        <f t="shared" si="23"/>
        <v>0</v>
      </c>
      <c r="F135" s="637">
        <f>+'1A-Per Credit'!C$13</f>
        <v>180.59</v>
      </c>
      <c r="G135" s="454">
        <f t="shared" si="20"/>
        <v>5</v>
      </c>
    </row>
    <row r="136" spans="1:7" x14ac:dyDescent="0.25">
      <c r="A136" s="570" t="s">
        <v>525</v>
      </c>
      <c r="B136" s="451">
        <v>262.2</v>
      </c>
      <c r="C136" s="315">
        <f>+'Fond du Lac'!C88</f>
        <v>262.2</v>
      </c>
      <c r="D136" s="204">
        <f t="shared" si="22"/>
        <v>0</v>
      </c>
      <c r="E136" s="176">
        <f t="shared" si="23"/>
        <v>0</v>
      </c>
      <c r="F136" s="637">
        <f>+'1A-Per Credit'!C$13</f>
        <v>180.59</v>
      </c>
      <c r="G136" s="454">
        <f t="shared" si="20"/>
        <v>81.609999999999985</v>
      </c>
    </row>
    <row r="137" spans="1:7" s="1" customFormat="1" x14ac:dyDescent="0.25">
      <c r="A137" s="647" t="s">
        <v>526</v>
      </c>
      <c r="B137" s="451">
        <v>368.09</v>
      </c>
      <c r="C137" s="315">
        <f>+'Fond du Lac'!C89</f>
        <v>368.09</v>
      </c>
      <c r="D137" s="204">
        <f t="shared" ref="D137" si="24">+(C137-B137)/B137</f>
        <v>0</v>
      </c>
      <c r="E137" s="176">
        <f t="shared" ref="E137" si="25">+C137-B137</f>
        <v>0</v>
      </c>
      <c r="F137" s="637">
        <f>+'1A-Per Credit'!C$13</f>
        <v>180.59</v>
      </c>
      <c r="G137" s="454">
        <f t="shared" ref="G137" si="26">+C137-F137</f>
        <v>187.49999999999997</v>
      </c>
    </row>
    <row r="138" spans="1:7" x14ac:dyDescent="0.25">
      <c r="A138" s="646" t="s">
        <v>527</v>
      </c>
      <c r="B138" s="451">
        <v>198.69</v>
      </c>
      <c r="C138" s="315">
        <f>+'Fond du Lac'!C90</f>
        <v>198.69</v>
      </c>
      <c r="D138" s="204">
        <f t="shared" si="22"/>
        <v>0</v>
      </c>
      <c r="E138" s="176">
        <f t="shared" si="23"/>
        <v>0</v>
      </c>
      <c r="F138" s="637">
        <f>+'1A-Per Credit'!C$13</f>
        <v>180.59</v>
      </c>
      <c r="G138" s="454">
        <f t="shared" si="20"/>
        <v>18.099999999999994</v>
      </c>
    </row>
    <row r="139" spans="1:7" x14ac:dyDescent="0.25">
      <c r="A139" s="570" t="s">
        <v>528</v>
      </c>
      <c r="B139" s="451">
        <v>221.19</v>
      </c>
      <c r="C139" s="315">
        <f>+'Fond du Lac'!C91</f>
        <v>221.19</v>
      </c>
      <c r="D139" s="204">
        <f t="shared" si="22"/>
        <v>0</v>
      </c>
      <c r="E139" s="176">
        <f t="shared" si="23"/>
        <v>0</v>
      </c>
      <c r="F139" s="637">
        <f>+'1A-Per Credit'!C$13</f>
        <v>180.59</v>
      </c>
      <c r="G139" s="454">
        <f t="shared" si="20"/>
        <v>40.599999999999994</v>
      </c>
    </row>
    <row r="140" spans="1:7" x14ac:dyDescent="0.25">
      <c r="A140" s="570" t="s">
        <v>529</v>
      </c>
      <c r="B140" s="451">
        <v>185.59</v>
      </c>
      <c r="C140" s="315">
        <f>+'Fond du Lac'!C92</f>
        <v>185.59</v>
      </c>
      <c r="D140" s="204">
        <f t="shared" si="22"/>
        <v>0</v>
      </c>
      <c r="E140" s="176">
        <f t="shared" si="23"/>
        <v>0</v>
      </c>
      <c r="F140" s="637">
        <f>+'1A-Per Credit'!C$13</f>
        <v>180.59</v>
      </c>
      <c r="G140" s="454">
        <f t="shared" si="20"/>
        <v>5</v>
      </c>
    </row>
    <row r="141" spans="1:7" x14ac:dyDescent="0.25">
      <c r="A141" s="646" t="s">
        <v>530</v>
      </c>
      <c r="B141" s="451">
        <v>198.69</v>
      </c>
      <c r="C141" s="315">
        <f>+'Fond du Lac'!C93</f>
        <v>198.69</v>
      </c>
      <c r="D141" s="204">
        <f t="shared" si="22"/>
        <v>0</v>
      </c>
      <c r="E141" s="176">
        <f t="shared" si="23"/>
        <v>0</v>
      </c>
      <c r="F141" s="637">
        <f>+'1A-Per Credit'!C$13</f>
        <v>180.59</v>
      </c>
      <c r="G141" s="454">
        <f t="shared" si="20"/>
        <v>18.099999999999994</v>
      </c>
    </row>
    <row r="142" spans="1:7" x14ac:dyDescent="0.25">
      <c r="A142" s="570" t="s">
        <v>531</v>
      </c>
      <c r="B142" s="451">
        <v>230.59</v>
      </c>
      <c r="C142" s="315">
        <f>+'Fond du Lac'!C94</f>
        <v>230.59</v>
      </c>
      <c r="D142" s="204">
        <f t="shared" si="22"/>
        <v>0</v>
      </c>
      <c r="E142" s="176">
        <f t="shared" si="23"/>
        <v>0</v>
      </c>
      <c r="F142" s="637">
        <f>+'1A-Per Credit'!C$13</f>
        <v>180.59</v>
      </c>
      <c r="G142" s="454">
        <f t="shared" si="20"/>
        <v>50</v>
      </c>
    </row>
    <row r="143" spans="1:7" x14ac:dyDescent="0.25">
      <c r="A143" s="570" t="s">
        <v>532</v>
      </c>
      <c r="B143" s="451">
        <v>230.59</v>
      </c>
      <c r="C143" s="315">
        <f>+'Fond du Lac'!C95</f>
        <v>230.59</v>
      </c>
      <c r="D143" s="204">
        <f t="shared" si="22"/>
        <v>0</v>
      </c>
      <c r="E143" s="176">
        <f t="shared" si="23"/>
        <v>0</v>
      </c>
      <c r="F143" s="637">
        <f>+'1A-Per Credit'!C$13</f>
        <v>180.59</v>
      </c>
      <c r="G143" s="454">
        <f t="shared" ref="G143:G151" si="27">+C143-F143</f>
        <v>50</v>
      </c>
    </row>
    <row r="144" spans="1:7" x14ac:dyDescent="0.25">
      <c r="A144" s="570" t="s">
        <v>533</v>
      </c>
      <c r="B144" s="451">
        <v>185.72</v>
      </c>
      <c r="C144" s="315">
        <f>+'Fond du Lac'!C96</f>
        <v>185.72</v>
      </c>
      <c r="D144" s="204">
        <f t="shared" si="22"/>
        <v>0</v>
      </c>
      <c r="E144" s="176">
        <f t="shared" si="23"/>
        <v>0</v>
      </c>
      <c r="F144" s="637">
        <f>+'1A-Per Credit'!C$13</f>
        <v>180.59</v>
      </c>
      <c r="G144" s="454">
        <f t="shared" si="27"/>
        <v>5.1299999999999955</v>
      </c>
    </row>
    <row r="145" spans="1:7" x14ac:dyDescent="0.25">
      <c r="A145" s="646" t="s">
        <v>534</v>
      </c>
      <c r="B145" s="451">
        <v>254</v>
      </c>
      <c r="C145" s="315">
        <f>+'Fond du Lac'!C97</f>
        <v>254</v>
      </c>
      <c r="D145" s="204">
        <f t="shared" si="22"/>
        <v>0</v>
      </c>
      <c r="E145" s="176">
        <f t="shared" si="23"/>
        <v>0</v>
      </c>
      <c r="F145" s="637">
        <f>+'1A-Per Credit'!C$13</f>
        <v>180.59</v>
      </c>
      <c r="G145" s="454">
        <f t="shared" si="27"/>
        <v>73.41</v>
      </c>
    </row>
    <row r="146" spans="1:7" x14ac:dyDescent="0.25">
      <c r="A146" s="646" t="s">
        <v>535</v>
      </c>
      <c r="B146" s="451">
        <v>198.69</v>
      </c>
      <c r="C146" s="315">
        <f>+'Fond du Lac'!C98</f>
        <v>198.69</v>
      </c>
      <c r="D146" s="204">
        <f t="shared" si="22"/>
        <v>0</v>
      </c>
      <c r="E146" s="176">
        <f t="shared" si="23"/>
        <v>0</v>
      </c>
      <c r="F146" s="637">
        <f>+'1A-Per Credit'!C$13</f>
        <v>180.59</v>
      </c>
      <c r="G146" s="454">
        <f t="shared" si="27"/>
        <v>18.099999999999994</v>
      </c>
    </row>
    <row r="147" spans="1:7" x14ac:dyDescent="0.25">
      <c r="A147" s="570" t="s">
        <v>536</v>
      </c>
      <c r="B147" s="451">
        <v>301.69</v>
      </c>
      <c r="C147" s="315">
        <f>+'Fond du Lac'!C99</f>
        <v>301.69</v>
      </c>
      <c r="D147" s="204">
        <f t="shared" si="22"/>
        <v>0</v>
      </c>
      <c r="E147" s="176">
        <f t="shared" si="23"/>
        <v>0</v>
      </c>
      <c r="F147" s="637">
        <f>+'1A-Per Credit'!C$13</f>
        <v>180.59</v>
      </c>
      <c r="G147" s="454">
        <f t="shared" si="27"/>
        <v>121.1</v>
      </c>
    </row>
    <row r="148" spans="1:7" x14ac:dyDescent="0.25">
      <c r="A148" s="646" t="s">
        <v>537</v>
      </c>
      <c r="B148" s="451">
        <v>198.69</v>
      </c>
      <c r="C148" s="315">
        <f>+'Fond du Lac'!C100</f>
        <v>198.69</v>
      </c>
      <c r="D148" s="204">
        <f t="shared" si="22"/>
        <v>0</v>
      </c>
      <c r="E148" s="176">
        <f t="shared" si="23"/>
        <v>0</v>
      </c>
      <c r="F148" s="637">
        <f>+'1A-Per Credit'!C$13</f>
        <v>180.59</v>
      </c>
      <c r="G148" s="454">
        <f t="shared" si="27"/>
        <v>18.099999999999994</v>
      </c>
    </row>
    <row r="149" spans="1:7" x14ac:dyDescent="0.25">
      <c r="A149" s="540" t="s">
        <v>538</v>
      </c>
      <c r="B149" s="451">
        <v>245.69</v>
      </c>
      <c r="C149" s="315">
        <f>+'Fond du Lac'!C101</f>
        <v>245.69</v>
      </c>
      <c r="D149" s="205">
        <f t="shared" si="22"/>
        <v>0</v>
      </c>
      <c r="E149" s="177">
        <f t="shared" si="23"/>
        <v>0</v>
      </c>
      <c r="F149" s="494">
        <f>+'1A-Per Credit'!C$13</f>
        <v>180.59</v>
      </c>
      <c r="G149" s="536">
        <f t="shared" si="27"/>
        <v>65.099999999999994</v>
      </c>
    </row>
    <row r="150" spans="1:7" x14ac:dyDescent="0.25">
      <c r="A150" s="164" t="s">
        <v>539</v>
      </c>
      <c r="B150" s="451">
        <v>406.69</v>
      </c>
      <c r="C150" s="315">
        <f>+'Fond du Lac'!C102</f>
        <v>406.69</v>
      </c>
      <c r="D150" s="206">
        <f t="shared" si="22"/>
        <v>0</v>
      </c>
      <c r="E150" s="178">
        <f t="shared" si="23"/>
        <v>0</v>
      </c>
      <c r="F150" s="494">
        <f>+'1A-Per Credit'!C$13</f>
        <v>180.59</v>
      </c>
      <c r="G150" s="536">
        <f t="shared" si="27"/>
        <v>226.1</v>
      </c>
    </row>
    <row r="151" spans="1:7" x14ac:dyDescent="0.25">
      <c r="A151" s="164" t="s">
        <v>540</v>
      </c>
      <c r="B151" s="451">
        <v>185.59</v>
      </c>
      <c r="C151" s="315">
        <f>+'Fond du Lac'!C103</f>
        <v>185.59</v>
      </c>
      <c r="D151" s="206">
        <f t="shared" si="22"/>
        <v>0</v>
      </c>
      <c r="E151" s="178">
        <f t="shared" si="23"/>
        <v>0</v>
      </c>
      <c r="F151" s="494">
        <f>+'1A-Per Credit'!C$13</f>
        <v>180.59</v>
      </c>
      <c r="G151" s="536">
        <f t="shared" si="27"/>
        <v>5</v>
      </c>
    </row>
    <row r="152" spans="1:7" x14ac:dyDescent="0.25">
      <c r="A152" s="173" t="s">
        <v>541</v>
      </c>
      <c r="B152" s="331">
        <v>301.69</v>
      </c>
      <c r="C152" s="315">
        <f>+'Fond du Lac'!C104</f>
        <v>301.69</v>
      </c>
      <c r="D152" s="207">
        <f>+(C152-B152)/B152</f>
        <v>0</v>
      </c>
      <c r="E152" s="179">
        <f>+C152-B152</f>
        <v>0</v>
      </c>
      <c r="F152" s="455">
        <f>+'1A-Per Credit'!C$13</f>
        <v>180.59</v>
      </c>
      <c r="G152" s="330">
        <f>+C152-F152</f>
        <v>121.1</v>
      </c>
    </row>
    <row r="153" spans="1:7" x14ac:dyDescent="0.25">
      <c r="A153" s="167" t="s">
        <v>17</v>
      </c>
      <c r="B153" s="250"/>
      <c r="C153" s="168"/>
      <c r="D153" s="169"/>
      <c r="E153" s="180"/>
      <c r="F153" s="181"/>
      <c r="G153" s="182"/>
    </row>
    <row r="154" spans="1:7" x14ac:dyDescent="0.25">
      <c r="A154" s="133" t="s">
        <v>542</v>
      </c>
      <c r="B154" s="252">
        <v>193.50608399999996</v>
      </c>
      <c r="C154" s="315">
        <f>+'Hennepin Tech'!C39</f>
        <v>193.50608399999996</v>
      </c>
      <c r="D154" s="195">
        <f t="shared" ref="D154:D173" si="28">+(C154-B154)/B154</f>
        <v>0</v>
      </c>
      <c r="E154" s="111">
        <f t="shared" ref="E154:E173" si="29">+C154-B154</f>
        <v>0</v>
      </c>
      <c r="F154" s="171">
        <f>+'1A-Per Credit'!C$14</f>
        <v>178.06</v>
      </c>
      <c r="G154" s="172">
        <f t="shared" ref="G154:G173" si="30">+C154-F154</f>
        <v>15.446083999999956</v>
      </c>
    </row>
    <row r="155" spans="1:7" x14ac:dyDescent="0.25">
      <c r="A155" s="570" t="s">
        <v>543</v>
      </c>
      <c r="B155" s="451">
        <v>299.41809974999995</v>
      </c>
      <c r="C155" s="640">
        <f>+'Hennepin Tech'!C40</f>
        <v>299.41809974999995</v>
      </c>
      <c r="D155" s="65">
        <f t="shared" si="28"/>
        <v>0</v>
      </c>
      <c r="E155" s="111">
        <f t="shared" si="29"/>
        <v>0</v>
      </c>
      <c r="F155" s="637">
        <f>+'1A-Per Credit'!C$14</f>
        <v>178.06</v>
      </c>
      <c r="G155" s="638">
        <f t="shared" si="30"/>
        <v>121.35809974999995</v>
      </c>
    </row>
    <row r="156" spans="1:7" x14ac:dyDescent="0.25">
      <c r="A156" s="570" t="s">
        <v>544</v>
      </c>
      <c r="B156" s="451">
        <v>189.09263699999994</v>
      </c>
      <c r="C156" s="640">
        <f>+'Hennepin Tech'!C41</f>
        <v>189.09263699999994</v>
      </c>
      <c r="D156" s="65">
        <f t="shared" si="28"/>
        <v>0</v>
      </c>
      <c r="E156" s="111">
        <f t="shared" si="29"/>
        <v>0</v>
      </c>
      <c r="F156" s="637">
        <f>+'1A-Per Credit'!C$14</f>
        <v>178.06</v>
      </c>
      <c r="G156" s="638">
        <f t="shared" si="30"/>
        <v>11.032636999999937</v>
      </c>
    </row>
    <row r="157" spans="1:7" x14ac:dyDescent="0.25">
      <c r="A157" s="570" t="s">
        <v>545</v>
      </c>
      <c r="B157" s="451">
        <v>189.09263699999994</v>
      </c>
      <c r="C157" s="640">
        <f>+'Hennepin Tech'!C42</f>
        <v>189.09263699999994</v>
      </c>
      <c r="D157" s="65">
        <f t="shared" si="28"/>
        <v>0</v>
      </c>
      <c r="E157" s="111">
        <f t="shared" si="29"/>
        <v>0</v>
      </c>
      <c r="F157" s="637">
        <f>+'1A-Per Credit'!C$14</f>
        <v>178.06</v>
      </c>
      <c r="G157" s="638">
        <f t="shared" si="30"/>
        <v>11.032636999999937</v>
      </c>
    </row>
    <row r="158" spans="1:7" x14ac:dyDescent="0.25">
      <c r="A158" s="570" t="s">
        <v>546</v>
      </c>
      <c r="B158" s="451">
        <v>205.64306324999995</v>
      </c>
      <c r="C158" s="640">
        <f>+'Hennepin Tech'!C43</f>
        <v>205.64306324999995</v>
      </c>
      <c r="D158" s="65">
        <f t="shared" si="28"/>
        <v>0</v>
      </c>
      <c r="E158" s="111">
        <f t="shared" si="29"/>
        <v>0</v>
      </c>
      <c r="F158" s="637">
        <f>+'1A-Per Credit'!C$14</f>
        <v>178.06</v>
      </c>
      <c r="G158" s="638">
        <f t="shared" si="30"/>
        <v>27.583063249999952</v>
      </c>
    </row>
    <row r="159" spans="1:7" x14ac:dyDescent="0.25">
      <c r="A159" s="570" t="s">
        <v>547</v>
      </c>
      <c r="B159" s="451">
        <v>205.64306324999995</v>
      </c>
      <c r="C159" s="640">
        <f>+'Hennepin Tech'!C44</f>
        <v>205.64306324999995</v>
      </c>
      <c r="D159" s="65">
        <f t="shared" si="28"/>
        <v>0</v>
      </c>
      <c r="E159" s="111">
        <f t="shared" si="29"/>
        <v>0</v>
      </c>
      <c r="F159" s="637">
        <f>+'1A-Per Credit'!C$14</f>
        <v>178.06</v>
      </c>
      <c r="G159" s="638">
        <f t="shared" si="30"/>
        <v>27.583063249999952</v>
      </c>
    </row>
    <row r="160" spans="1:7" x14ac:dyDescent="0.25">
      <c r="A160" s="570" t="s">
        <v>548</v>
      </c>
      <c r="B160" s="451">
        <v>189.09263699999994</v>
      </c>
      <c r="C160" s="640">
        <f>+'Hennepin Tech'!C45</f>
        <v>189.09263699999994</v>
      </c>
      <c r="D160" s="65">
        <f t="shared" si="28"/>
        <v>0</v>
      </c>
      <c r="E160" s="111">
        <f t="shared" si="29"/>
        <v>0</v>
      </c>
      <c r="F160" s="637">
        <f>+'1A-Per Credit'!C$14</f>
        <v>178.06</v>
      </c>
      <c r="G160" s="638">
        <f t="shared" si="30"/>
        <v>11.032636999999937</v>
      </c>
    </row>
    <row r="161" spans="1:11" x14ac:dyDescent="0.25">
      <c r="A161" s="570" t="s">
        <v>549</v>
      </c>
      <c r="B161" s="451">
        <v>189.09263699999994</v>
      </c>
      <c r="C161" s="640">
        <f>+'Hennepin Tech'!C46</f>
        <v>189.09263699999994</v>
      </c>
      <c r="D161" s="65">
        <f t="shared" si="28"/>
        <v>0</v>
      </c>
      <c r="E161" s="111">
        <f t="shared" si="29"/>
        <v>0</v>
      </c>
      <c r="F161" s="637">
        <f>+'1A-Per Credit'!C$14</f>
        <v>178.06</v>
      </c>
      <c r="G161" s="638">
        <f t="shared" si="30"/>
        <v>11.032636999999937</v>
      </c>
    </row>
    <row r="162" spans="1:11" x14ac:dyDescent="0.25">
      <c r="A162" s="570" t="s">
        <v>550</v>
      </c>
      <c r="B162" s="451">
        <v>204.53970149999998</v>
      </c>
      <c r="C162" s="640">
        <f>+'Hennepin Tech'!C47</f>
        <v>204.53970149999998</v>
      </c>
      <c r="D162" s="65">
        <f t="shared" si="28"/>
        <v>0</v>
      </c>
      <c r="E162" s="111">
        <f t="shared" si="29"/>
        <v>0</v>
      </c>
      <c r="F162" s="637">
        <f>+'1A-Per Credit'!C$14</f>
        <v>178.06</v>
      </c>
      <c r="G162" s="638">
        <f t="shared" si="30"/>
        <v>26.479701499999976</v>
      </c>
    </row>
    <row r="163" spans="1:11" x14ac:dyDescent="0.25">
      <c r="A163" s="570" t="s">
        <v>551</v>
      </c>
      <c r="B163" s="451">
        <v>204.53970149999998</v>
      </c>
      <c r="C163" s="640">
        <f>+'Hennepin Tech'!C48</f>
        <v>204.53970149999998</v>
      </c>
      <c r="D163" s="65">
        <f t="shared" si="28"/>
        <v>0</v>
      </c>
      <c r="E163" s="111">
        <f t="shared" si="29"/>
        <v>0</v>
      </c>
      <c r="F163" s="637">
        <f>+'1A-Per Credit'!C$14</f>
        <v>178.06</v>
      </c>
      <c r="G163" s="638">
        <f t="shared" si="30"/>
        <v>26.479701499999976</v>
      </c>
    </row>
    <row r="164" spans="1:11" x14ac:dyDescent="0.25">
      <c r="A164" s="570" t="s">
        <v>552</v>
      </c>
      <c r="B164" s="451">
        <v>189.09263699999994</v>
      </c>
      <c r="C164" s="640">
        <f>+'Hennepin Tech'!C49</f>
        <v>189.09263699999994</v>
      </c>
      <c r="D164" s="65">
        <f t="shared" si="28"/>
        <v>0</v>
      </c>
      <c r="E164" s="111">
        <f t="shared" si="29"/>
        <v>0</v>
      </c>
      <c r="F164" s="637">
        <f>+'1A-Per Credit'!C$14</f>
        <v>178.06</v>
      </c>
      <c r="G164" s="638">
        <f t="shared" si="30"/>
        <v>11.032636999999937</v>
      </c>
      <c r="K164" s="94"/>
    </row>
    <row r="165" spans="1:11" x14ac:dyDescent="0.25">
      <c r="A165" s="570" t="s">
        <v>553</v>
      </c>
      <c r="B165" s="451">
        <v>189.09263699999994</v>
      </c>
      <c r="C165" s="640">
        <f>+'Hennepin Tech'!C50</f>
        <v>189.09263699999994</v>
      </c>
      <c r="D165" s="65">
        <f t="shared" si="28"/>
        <v>0</v>
      </c>
      <c r="E165" s="111">
        <f t="shared" si="29"/>
        <v>0</v>
      </c>
      <c r="F165" s="637">
        <f>+'1A-Per Credit'!C$14</f>
        <v>178.06</v>
      </c>
      <c r="G165" s="638">
        <f t="shared" si="30"/>
        <v>11.032636999999937</v>
      </c>
    </row>
    <row r="166" spans="1:11" x14ac:dyDescent="0.25">
      <c r="A166" s="570" t="s">
        <v>554</v>
      </c>
      <c r="B166" s="451">
        <v>189.09263699999994</v>
      </c>
      <c r="C166" s="640">
        <f>+'Hennepin Tech'!C51</f>
        <v>189.09263699999994</v>
      </c>
      <c r="D166" s="65">
        <f t="shared" si="28"/>
        <v>0</v>
      </c>
      <c r="E166" s="111">
        <f t="shared" si="29"/>
        <v>0</v>
      </c>
      <c r="F166" s="637">
        <f>+'1A-Per Credit'!C$14</f>
        <v>178.06</v>
      </c>
      <c r="G166" s="638">
        <f t="shared" si="30"/>
        <v>11.032636999999937</v>
      </c>
    </row>
    <row r="167" spans="1:11" x14ac:dyDescent="0.25">
      <c r="A167" s="570" t="s">
        <v>555</v>
      </c>
      <c r="B167" s="451">
        <v>189.09263699999994</v>
      </c>
      <c r="C167" s="640">
        <f>+'Hennepin Tech'!C52</f>
        <v>189.09263699999994</v>
      </c>
      <c r="D167" s="65">
        <f t="shared" si="28"/>
        <v>0</v>
      </c>
      <c r="E167" s="111">
        <f t="shared" si="29"/>
        <v>0</v>
      </c>
      <c r="F167" s="637">
        <f>+'1A-Per Credit'!C$14</f>
        <v>178.06</v>
      </c>
      <c r="G167" s="638">
        <f t="shared" si="30"/>
        <v>11.032636999999937</v>
      </c>
    </row>
    <row r="168" spans="1:11" x14ac:dyDescent="0.25">
      <c r="A168" s="570" t="s">
        <v>556</v>
      </c>
      <c r="B168" s="451">
        <v>216.67668074999995</v>
      </c>
      <c r="C168" s="640">
        <f>+'Hennepin Tech'!C53</f>
        <v>216.67668074999995</v>
      </c>
      <c r="D168" s="65">
        <f t="shared" si="28"/>
        <v>0</v>
      </c>
      <c r="E168" s="111">
        <f t="shared" si="29"/>
        <v>0</v>
      </c>
      <c r="F168" s="637">
        <f>+'1A-Per Credit'!C$14</f>
        <v>178.06</v>
      </c>
      <c r="G168" s="638">
        <f t="shared" si="30"/>
        <v>38.616680749999944</v>
      </c>
    </row>
    <row r="169" spans="1:11" x14ac:dyDescent="0.25">
      <c r="A169" s="570" t="s">
        <v>557</v>
      </c>
      <c r="B169" s="451">
        <v>216.67668074999995</v>
      </c>
      <c r="C169" s="640">
        <f>+'Hennepin Tech'!C54</f>
        <v>216.67668074999995</v>
      </c>
      <c r="D169" s="65">
        <f t="shared" si="28"/>
        <v>0</v>
      </c>
      <c r="E169" s="111">
        <f t="shared" si="29"/>
        <v>0</v>
      </c>
      <c r="F169" s="637">
        <f>+'1A-Per Credit'!C$14</f>
        <v>178.06</v>
      </c>
      <c r="G169" s="638">
        <f t="shared" si="30"/>
        <v>38.616680749999944</v>
      </c>
    </row>
    <row r="170" spans="1:11" x14ac:dyDescent="0.25">
      <c r="A170" s="570" t="s">
        <v>558</v>
      </c>
      <c r="B170" s="451">
        <v>216.67668074999995</v>
      </c>
      <c r="C170" s="640">
        <f>+'Hennepin Tech'!C55</f>
        <v>216.67668074999995</v>
      </c>
      <c r="D170" s="65">
        <f t="shared" si="28"/>
        <v>0</v>
      </c>
      <c r="E170" s="111">
        <f t="shared" si="29"/>
        <v>0</v>
      </c>
      <c r="F170" s="637">
        <f>+'1A-Per Credit'!C$14</f>
        <v>178.06</v>
      </c>
      <c r="G170" s="638">
        <f t="shared" si="30"/>
        <v>38.616680749999944</v>
      </c>
    </row>
    <row r="171" spans="1:11" x14ac:dyDescent="0.25">
      <c r="A171" s="570" t="s">
        <v>559</v>
      </c>
      <c r="B171" s="451">
        <v>216.67668074999995</v>
      </c>
      <c r="C171" s="640">
        <f>+'Hennepin Tech'!C56</f>
        <v>216.67668074999995</v>
      </c>
      <c r="D171" s="65">
        <f t="shared" si="28"/>
        <v>0</v>
      </c>
      <c r="E171" s="111">
        <f t="shared" si="29"/>
        <v>0</v>
      </c>
      <c r="F171" s="637">
        <f>+'1A-Per Credit'!C$14</f>
        <v>178.06</v>
      </c>
      <c r="G171" s="638">
        <f t="shared" si="30"/>
        <v>38.616680749999944</v>
      </c>
    </row>
    <row r="172" spans="1:11" x14ac:dyDescent="0.25">
      <c r="A172" s="570" t="s">
        <v>560</v>
      </c>
      <c r="B172" s="451">
        <v>233.22710699999996</v>
      </c>
      <c r="C172" s="640">
        <f>+'Hennepin Tech'!C63</f>
        <v>233.22710699999996</v>
      </c>
      <c r="D172" s="65">
        <f t="shared" si="28"/>
        <v>0</v>
      </c>
      <c r="E172" s="111">
        <f t="shared" si="29"/>
        <v>0</v>
      </c>
      <c r="F172" s="637">
        <f>+'1A-Per Credit'!C$14</f>
        <v>178.06</v>
      </c>
      <c r="G172" s="638">
        <f t="shared" si="30"/>
        <v>55.167106999999959</v>
      </c>
    </row>
    <row r="173" spans="1:11" ht="16.5" thickBot="1" x14ac:dyDescent="0.3">
      <c r="A173" s="570" t="s">
        <v>561</v>
      </c>
      <c r="B173" s="331">
        <v>260.80043849999993</v>
      </c>
      <c r="C173" s="640">
        <f>+'Hennepin Tech'!C64</f>
        <v>260.80043849999993</v>
      </c>
      <c r="D173" s="66">
        <f t="shared" si="28"/>
        <v>0</v>
      </c>
      <c r="E173" s="111">
        <f t="shared" si="29"/>
        <v>0</v>
      </c>
      <c r="F173" s="637">
        <f>+'1A-Per Credit'!C$14</f>
        <v>178.06</v>
      </c>
      <c r="G173" s="638">
        <f t="shared" si="30"/>
        <v>82.740438499999925</v>
      </c>
    </row>
    <row r="174" spans="1:11" ht="16.5" thickBot="1" x14ac:dyDescent="0.3">
      <c r="A174" s="115" t="s">
        <v>19</v>
      </c>
      <c r="B174" s="250"/>
      <c r="C174" s="117"/>
      <c r="D174" s="116"/>
      <c r="E174" s="115"/>
      <c r="F174" s="146"/>
      <c r="G174" s="145"/>
    </row>
    <row r="175" spans="1:11" x14ac:dyDescent="0.25">
      <c r="A175" s="850" t="s">
        <v>562</v>
      </c>
      <c r="B175" s="845">
        <v>188.47060200000001</v>
      </c>
      <c r="C175" s="212">
        <f>+'Lake Superior'!C50</f>
        <v>188.47060200000001</v>
      </c>
      <c r="D175" s="64">
        <f t="shared" ref="D175:D182" si="31">+(C175-B175)/B175</f>
        <v>0</v>
      </c>
      <c r="E175" s="112">
        <f t="shared" ref="E175:E182" si="32">+C175-B175</f>
        <v>0</v>
      </c>
      <c r="F175" s="231">
        <f>+'1A-Per Credit'!C$16</f>
        <v>166.52114999999998</v>
      </c>
      <c r="G175" s="849">
        <f t="shared" ref="G175:G182" si="33">+C175-F175</f>
        <v>21.949452000000036</v>
      </c>
    </row>
    <row r="176" spans="1:11" x14ac:dyDescent="0.25">
      <c r="A176" s="851" t="s">
        <v>563</v>
      </c>
      <c r="B176" s="846">
        <v>188.47060200000001</v>
      </c>
      <c r="C176" s="640">
        <f>+'Lake Superior'!C51</f>
        <v>188.47060200000001</v>
      </c>
      <c r="D176" s="65">
        <f t="shared" si="31"/>
        <v>0</v>
      </c>
      <c r="E176" s="111">
        <f t="shared" si="32"/>
        <v>0</v>
      </c>
      <c r="F176" s="844">
        <f>+'1A-Per Credit'!C$16</f>
        <v>166.52114999999998</v>
      </c>
      <c r="G176" s="638">
        <f t="shared" si="33"/>
        <v>21.949452000000036</v>
      </c>
    </row>
    <row r="177" spans="1:7" x14ac:dyDescent="0.25">
      <c r="A177" s="851" t="s">
        <v>564</v>
      </c>
      <c r="B177" s="846">
        <v>188.47060200000001</v>
      </c>
      <c r="C177" s="640">
        <f>+'Lake Superior'!C52</f>
        <v>188.47060200000001</v>
      </c>
      <c r="D177" s="65">
        <f t="shared" si="31"/>
        <v>0</v>
      </c>
      <c r="E177" s="111">
        <f t="shared" si="32"/>
        <v>0</v>
      </c>
      <c r="F177" s="844">
        <f>+'1A-Per Credit'!C$16</f>
        <v>166.52114999999998</v>
      </c>
      <c r="G177" s="638">
        <f t="shared" si="33"/>
        <v>21.949452000000036</v>
      </c>
    </row>
    <row r="178" spans="1:7" x14ac:dyDescent="0.25">
      <c r="A178" s="851" t="s">
        <v>565</v>
      </c>
      <c r="B178" s="846">
        <v>188.47060200000001</v>
      </c>
      <c r="C178" s="640">
        <f>+'Lake Superior'!C53</f>
        <v>188.47060200000001</v>
      </c>
      <c r="D178" s="65">
        <f t="shared" si="31"/>
        <v>0</v>
      </c>
      <c r="E178" s="111">
        <f t="shared" si="32"/>
        <v>0</v>
      </c>
      <c r="F178" s="844">
        <f>+'1A-Per Credit'!C$16</f>
        <v>166.52114999999998</v>
      </c>
      <c r="G178" s="638">
        <f t="shared" si="33"/>
        <v>21.949452000000036</v>
      </c>
    </row>
    <row r="179" spans="1:7" x14ac:dyDescent="0.25">
      <c r="A179" s="851" t="s">
        <v>566</v>
      </c>
      <c r="B179" s="846">
        <v>188.47060200000001</v>
      </c>
      <c r="C179" s="640">
        <f>+'Lake Superior'!C54</f>
        <v>188.47060200000001</v>
      </c>
      <c r="D179" s="65">
        <f t="shared" si="31"/>
        <v>0</v>
      </c>
      <c r="E179" s="111">
        <f t="shared" si="32"/>
        <v>0</v>
      </c>
      <c r="F179" s="844">
        <f>+'1A-Per Credit'!C$16</f>
        <v>166.52114999999998</v>
      </c>
      <c r="G179" s="638">
        <f t="shared" si="33"/>
        <v>21.949452000000036</v>
      </c>
    </row>
    <row r="180" spans="1:7" x14ac:dyDescent="0.25">
      <c r="A180" s="434" t="s">
        <v>567</v>
      </c>
      <c r="B180" s="846">
        <v>196.71116849999999</v>
      </c>
      <c r="C180" s="640">
        <f>+'Lake Superior'!C55</f>
        <v>196.71116849999999</v>
      </c>
      <c r="D180" s="65">
        <f t="shared" si="31"/>
        <v>0</v>
      </c>
      <c r="E180" s="111">
        <f t="shared" si="32"/>
        <v>0</v>
      </c>
      <c r="F180" s="844">
        <f>+'1A-Per Credit'!C$16</f>
        <v>166.52114999999998</v>
      </c>
      <c r="G180" s="638">
        <f t="shared" si="33"/>
        <v>30.190018500000008</v>
      </c>
    </row>
    <row r="181" spans="1:7" x14ac:dyDescent="0.25">
      <c r="A181" s="434" t="s">
        <v>568</v>
      </c>
      <c r="B181" s="846">
        <v>196.71116849999999</v>
      </c>
      <c r="C181" s="640">
        <f>+'Lake Superior'!C56</f>
        <v>196.71116849999999</v>
      </c>
      <c r="D181" s="65">
        <f t="shared" si="31"/>
        <v>0</v>
      </c>
      <c r="E181" s="111">
        <f t="shared" si="32"/>
        <v>0</v>
      </c>
      <c r="F181" s="844">
        <f>+'1A-Per Credit'!C$16</f>
        <v>166.52114999999998</v>
      </c>
      <c r="G181" s="638">
        <f t="shared" si="33"/>
        <v>30.190018500000008</v>
      </c>
    </row>
    <row r="182" spans="1:7" ht="16.5" thickBot="1" x14ac:dyDescent="0.3">
      <c r="A182" s="852" t="s">
        <v>569</v>
      </c>
      <c r="B182" s="847">
        <v>185.73085349999997</v>
      </c>
      <c r="C182" s="848">
        <f>+'Lake Superior'!C57</f>
        <v>185.73085349999997</v>
      </c>
      <c r="D182" s="642">
        <f t="shared" si="31"/>
        <v>0</v>
      </c>
      <c r="E182" s="643">
        <f t="shared" si="32"/>
        <v>0</v>
      </c>
      <c r="F182" s="650">
        <f>+'1A-Per Credit'!C$16</f>
        <v>166.52114999999998</v>
      </c>
      <c r="G182" s="645">
        <f t="shared" si="33"/>
        <v>19.209703499999989</v>
      </c>
    </row>
    <row r="183" spans="1:7" ht="16.5" thickBot="1" x14ac:dyDescent="0.3">
      <c r="A183" s="115" t="s">
        <v>20</v>
      </c>
      <c r="B183" s="274"/>
      <c r="C183" s="120"/>
      <c r="D183" s="119"/>
      <c r="E183" s="115"/>
      <c r="F183" s="146"/>
      <c r="G183" s="145"/>
    </row>
    <row r="184" spans="1:7" x14ac:dyDescent="0.25">
      <c r="A184" s="299" t="s">
        <v>570</v>
      </c>
      <c r="B184" s="253">
        <v>205.45</v>
      </c>
      <c r="C184" s="315">
        <f>+Minneapolis!C37</f>
        <v>205.45</v>
      </c>
      <c r="D184" s="65">
        <f>+(C184-B184)/B184</f>
        <v>0</v>
      </c>
      <c r="E184" s="111">
        <f>+C184-B184</f>
        <v>0</v>
      </c>
      <c r="F184" s="171">
        <f>+'1A-Per Credit'!C$17</f>
        <v>175.45</v>
      </c>
      <c r="G184" s="172">
        <f>+C184-F184</f>
        <v>30</v>
      </c>
    </row>
    <row r="185" spans="1:7" x14ac:dyDescent="0.25">
      <c r="A185" s="648" t="s">
        <v>571</v>
      </c>
      <c r="B185" s="451">
        <v>187.15</v>
      </c>
      <c r="C185" s="640">
        <f>+Minneapolis!C38</f>
        <v>187.15</v>
      </c>
      <c r="D185" s="65">
        <f>+(C185-B185)/B185</f>
        <v>0</v>
      </c>
      <c r="E185" s="111">
        <f>+C185-B185</f>
        <v>0</v>
      </c>
      <c r="F185" s="637">
        <f>+'1A-Per Credit'!C$17</f>
        <v>175.45</v>
      </c>
      <c r="G185" s="638">
        <f>+C185-F185</f>
        <v>11.700000000000017</v>
      </c>
    </row>
    <row r="186" spans="1:7" x14ac:dyDescent="0.25">
      <c r="A186" s="648" t="s">
        <v>572</v>
      </c>
      <c r="B186" s="451">
        <v>260.45</v>
      </c>
      <c r="C186" s="640">
        <f>+Minneapolis!C39</f>
        <v>260.45</v>
      </c>
      <c r="D186" s="65">
        <f>+(C186-B186)/B186</f>
        <v>0</v>
      </c>
      <c r="E186" s="111">
        <f>+C186-B186</f>
        <v>0</v>
      </c>
      <c r="F186" s="637">
        <f>+'1A-Per Credit'!C$17</f>
        <v>175.45</v>
      </c>
      <c r="G186" s="638">
        <f>+C186-F186</f>
        <v>85</v>
      </c>
    </row>
    <row r="187" spans="1:7" x14ac:dyDescent="0.25">
      <c r="A187" s="648" t="s">
        <v>573</v>
      </c>
      <c r="B187" s="451">
        <v>181.2</v>
      </c>
      <c r="C187" s="640">
        <f>+Minneapolis!C40</f>
        <v>181.2</v>
      </c>
      <c r="D187" s="65">
        <f>+(C187-B187)/B187</f>
        <v>0</v>
      </c>
      <c r="E187" s="111">
        <f>+C187-B187</f>
        <v>0</v>
      </c>
      <c r="F187" s="637">
        <f>+'1A-Per Credit'!C$17</f>
        <v>175.45</v>
      </c>
      <c r="G187" s="638">
        <f>+C187-F187</f>
        <v>5.75</v>
      </c>
    </row>
    <row r="188" spans="1:7" ht="16.5" thickBot="1" x14ac:dyDescent="0.3">
      <c r="A188" s="649" t="s">
        <v>574</v>
      </c>
      <c r="B188" s="452">
        <v>181.2</v>
      </c>
      <c r="C188" s="453">
        <f>+Minneapolis!C41</f>
        <v>181.2</v>
      </c>
      <c r="D188" s="66">
        <f>+(C188-B188)/B188</f>
        <v>0</v>
      </c>
      <c r="E188" s="110">
        <f>+C188-B188</f>
        <v>0</v>
      </c>
      <c r="F188" s="650">
        <f>+'1A-Per Credit'!C$17</f>
        <v>175.45</v>
      </c>
      <c r="G188" s="645">
        <f>+C188-F188</f>
        <v>5.75</v>
      </c>
    </row>
    <row r="189" spans="1:7" x14ac:dyDescent="0.25">
      <c r="A189" s="282" t="s">
        <v>187</v>
      </c>
      <c r="B189" s="250"/>
      <c r="C189" s="131"/>
      <c r="D189" s="130"/>
      <c r="E189" s="282"/>
      <c r="F189" s="283"/>
      <c r="G189" s="284"/>
    </row>
    <row r="190" spans="1:7" x14ac:dyDescent="0.25">
      <c r="A190" s="570" t="s">
        <v>575</v>
      </c>
      <c r="B190" s="456">
        <v>306</v>
      </c>
      <c r="C190" s="266">
        <f>+'MN North'!C53</f>
        <v>306</v>
      </c>
      <c r="D190" s="821">
        <f t="shared" ref="D190:D194" si="34">+(C190-B190)/B190</f>
        <v>0</v>
      </c>
      <c r="E190" s="651">
        <f t="shared" ref="E190:E194" si="35">+C190-B190</f>
        <v>0</v>
      </c>
      <c r="F190" s="637">
        <f>+'1A-Per Credit'!C$18</f>
        <v>179.13</v>
      </c>
      <c r="G190" s="638">
        <f t="shared" ref="G190:G194" si="36">+C190-F190</f>
        <v>126.87</v>
      </c>
    </row>
    <row r="191" spans="1:7" x14ac:dyDescent="0.25">
      <c r="A191" s="570" t="s">
        <v>576</v>
      </c>
      <c r="B191" s="456">
        <v>390</v>
      </c>
      <c r="C191" s="266">
        <f>+'MN North'!C54</f>
        <v>390</v>
      </c>
      <c r="D191" s="821">
        <f t="shared" si="34"/>
        <v>0</v>
      </c>
      <c r="E191" s="651">
        <f t="shared" si="35"/>
        <v>0</v>
      </c>
      <c r="F191" s="637">
        <f>+'1A-Per Credit'!C$18</f>
        <v>179.13</v>
      </c>
      <c r="G191" s="638">
        <f t="shared" si="36"/>
        <v>210.87</v>
      </c>
    </row>
    <row r="192" spans="1:7" x14ac:dyDescent="0.25">
      <c r="A192" s="570" t="s">
        <v>577</v>
      </c>
      <c r="B192" s="456">
        <v>390</v>
      </c>
      <c r="C192" s="266">
        <f>+'MN North'!C55</f>
        <v>390</v>
      </c>
      <c r="D192" s="821">
        <f t="shared" si="34"/>
        <v>0</v>
      </c>
      <c r="E192" s="651">
        <f t="shared" si="35"/>
        <v>0</v>
      </c>
      <c r="F192" s="637">
        <f>+'1A-Per Credit'!C$18</f>
        <v>179.13</v>
      </c>
      <c r="G192" s="638">
        <f t="shared" si="36"/>
        <v>210.87</v>
      </c>
    </row>
    <row r="193" spans="1:7" x14ac:dyDescent="0.25">
      <c r="A193" s="570" t="s">
        <v>578</v>
      </c>
      <c r="B193" s="456">
        <v>306</v>
      </c>
      <c r="C193" s="266">
        <f>+'MN North'!C56</f>
        <v>306</v>
      </c>
      <c r="D193" s="821">
        <f t="shared" si="34"/>
        <v>0</v>
      </c>
      <c r="E193" s="651">
        <f t="shared" si="35"/>
        <v>0</v>
      </c>
      <c r="F193" s="637">
        <f>+'1A-Per Credit'!C$18</f>
        <v>179.13</v>
      </c>
      <c r="G193" s="638">
        <f t="shared" si="36"/>
        <v>126.87</v>
      </c>
    </row>
    <row r="194" spans="1:7" x14ac:dyDescent="0.25">
      <c r="A194" s="570" t="s">
        <v>579</v>
      </c>
      <c r="B194" s="456">
        <v>239</v>
      </c>
      <c r="C194" s="266">
        <f>+'MN North'!C57</f>
        <v>239</v>
      </c>
      <c r="D194" s="821">
        <f t="shared" si="34"/>
        <v>0</v>
      </c>
      <c r="E194" s="651">
        <f t="shared" si="35"/>
        <v>0</v>
      </c>
      <c r="F194" s="637">
        <f>+'1A-Per Credit'!C$18</f>
        <v>179.13</v>
      </c>
      <c r="G194" s="638">
        <f t="shared" si="36"/>
        <v>59.870000000000005</v>
      </c>
    </row>
    <row r="195" spans="1:7" ht="16.5" thickBot="1" x14ac:dyDescent="0.3">
      <c r="A195" s="226" t="s">
        <v>22</v>
      </c>
      <c r="B195" s="250"/>
      <c r="C195" s="123"/>
      <c r="D195" s="129"/>
      <c r="E195" s="226"/>
      <c r="F195" s="227"/>
      <c r="G195" s="228"/>
    </row>
    <row r="196" spans="1:7" x14ac:dyDescent="0.25">
      <c r="A196" s="647" t="s">
        <v>580</v>
      </c>
      <c r="B196" s="252">
        <v>199.18123299999996</v>
      </c>
      <c r="C196" s="640">
        <f>+'MSC Southeast'!C37</f>
        <v>199.18</v>
      </c>
      <c r="D196" s="64">
        <f t="shared" ref="D196:D198" si="37">+(C196-B196)/B196</f>
        <v>-6.1903422395046583E-6</v>
      </c>
      <c r="E196" s="111">
        <f t="shared" ref="E196:E198" si="38">+C196-B196</f>
        <v>-1.2329999999565189E-3</v>
      </c>
      <c r="F196" s="637">
        <f>+'1A-Per Credit'!C$19</f>
        <v>189.18</v>
      </c>
      <c r="G196" s="638">
        <f t="shared" ref="G196:G198" si="39">+C196-F196</f>
        <v>10</v>
      </c>
    </row>
    <row r="197" spans="1:7" x14ac:dyDescent="0.25">
      <c r="A197" s="647" t="s">
        <v>581</v>
      </c>
      <c r="B197" s="451">
        <v>199.18123299999996</v>
      </c>
      <c r="C197" s="640">
        <f>+'MSC Southeast'!C38</f>
        <v>199.18</v>
      </c>
      <c r="D197" s="65">
        <f t="shared" si="37"/>
        <v>-6.1903422395046583E-6</v>
      </c>
      <c r="E197" s="111">
        <f t="shared" si="38"/>
        <v>-1.2329999999565189E-3</v>
      </c>
      <c r="F197" s="637">
        <f>+'1A-Per Credit'!C$19</f>
        <v>189.18</v>
      </c>
      <c r="G197" s="638">
        <f t="shared" si="39"/>
        <v>10</v>
      </c>
    </row>
    <row r="198" spans="1:7" ht="16.5" thickBot="1" x14ac:dyDescent="0.3">
      <c r="A198" s="647" t="s">
        <v>582</v>
      </c>
      <c r="B198" s="451">
        <v>199.18123299999996</v>
      </c>
      <c r="C198" s="640">
        <f>+'MSC Southeast'!C39</f>
        <v>199.18</v>
      </c>
      <c r="D198" s="65">
        <f t="shared" si="37"/>
        <v>-6.1903422395046583E-6</v>
      </c>
      <c r="E198" s="111">
        <f t="shared" si="38"/>
        <v>-1.2329999999565189E-3</v>
      </c>
      <c r="F198" s="637">
        <f>+'1A-Per Credit'!C$19</f>
        <v>189.18</v>
      </c>
      <c r="G198" s="638">
        <f t="shared" si="39"/>
        <v>10</v>
      </c>
    </row>
    <row r="199" spans="1:7" ht="16.5" thickBot="1" x14ac:dyDescent="0.3">
      <c r="A199" s="115" t="s">
        <v>233</v>
      </c>
      <c r="B199" s="134"/>
      <c r="C199" s="120"/>
      <c r="D199" s="119"/>
      <c r="E199" s="115"/>
      <c r="F199" s="114"/>
      <c r="G199" s="113"/>
    </row>
    <row r="200" spans="1:7" x14ac:dyDescent="0.25">
      <c r="A200" s="822" t="s">
        <v>583</v>
      </c>
      <c r="B200" s="256">
        <v>337</v>
      </c>
      <c r="C200" s="317">
        <f>'MSU, Mankato'!C73</f>
        <v>337</v>
      </c>
      <c r="D200" s="248">
        <f t="shared" ref="D200:D201" si="40">+E200/B200</f>
        <v>0</v>
      </c>
      <c r="E200" s="316">
        <f t="shared" ref="E200:E201" si="41">+C200-B200</f>
        <v>0</v>
      </c>
      <c r="F200" s="171">
        <f>'MSU, Mankato'!$C$19</f>
        <v>326.7</v>
      </c>
      <c r="G200" s="172">
        <f t="shared" ref="G200:G201" si="42">+C200-F200</f>
        <v>10.300000000000011</v>
      </c>
    </row>
    <row r="201" spans="1:7" x14ac:dyDescent="0.25">
      <c r="A201" s="496" t="s">
        <v>584</v>
      </c>
      <c r="B201" s="273">
        <v>649.4</v>
      </c>
      <c r="C201" s="267">
        <f>'MSU, Mankato'!C74</f>
        <v>649.4</v>
      </c>
      <c r="D201" s="268">
        <f t="shared" si="40"/>
        <v>0</v>
      </c>
      <c r="E201" s="269">
        <f t="shared" si="41"/>
        <v>0</v>
      </c>
      <c r="F201" s="270">
        <f>'MSU, Mankato'!$C$19</f>
        <v>326.7</v>
      </c>
      <c r="G201" s="271">
        <f t="shared" si="42"/>
        <v>322.7</v>
      </c>
    </row>
    <row r="202" spans="1:7" x14ac:dyDescent="0.25">
      <c r="A202" s="167" t="s">
        <v>249</v>
      </c>
      <c r="B202" s="255"/>
      <c r="C202" s="168"/>
      <c r="D202" s="169"/>
      <c r="E202" s="170"/>
      <c r="F202" s="198"/>
      <c r="G202" s="199"/>
    </row>
    <row r="203" spans="1:7" x14ac:dyDescent="0.25">
      <c r="A203" s="133" t="s">
        <v>585</v>
      </c>
      <c r="B203" s="272">
        <v>300.58999999999997</v>
      </c>
      <c r="C203" s="317">
        <f>+'MSU Moorhead'!C62</f>
        <v>300.58999999999997</v>
      </c>
      <c r="D203" s="248">
        <f t="shared" ref="D203:D230" si="43">+E203/B203</f>
        <v>0</v>
      </c>
      <c r="E203" s="316">
        <f t="shared" ref="E203:E232" si="44">+C203-B203</f>
        <v>0</v>
      </c>
      <c r="F203" s="171">
        <f>+'1B-Banded'!$D$10</f>
        <v>294.58999999999997</v>
      </c>
      <c r="G203" s="172">
        <f t="shared" ref="G203:G232" si="45">+C203-F203</f>
        <v>6</v>
      </c>
    </row>
    <row r="204" spans="1:7" x14ac:dyDescent="0.25">
      <c r="A204" s="581" t="s">
        <v>586</v>
      </c>
      <c r="B204" s="457">
        <v>304.58999999999997</v>
      </c>
      <c r="C204" s="652">
        <f>+'MSU Moorhead'!C63</f>
        <v>304.58999999999997</v>
      </c>
      <c r="D204" s="653">
        <f t="shared" si="43"/>
        <v>0</v>
      </c>
      <c r="E204" s="651">
        <f t="shared" si="44"/>
        <v>0</v>
      </c>
      <c r="F204" s="637">
        <f>+'1B-Banded'!$D$10</f>
        <v>294.58999999999997</v>
      </c>
      <c r="G204" s="638">
        <f t="shared" si="45"/>
        <v>10</v>
      </c>
    </row>
    <row r="205" spans="1:7" x14ac:dyDescent="0.25">
      <c r="A205" s="581" t="s">
        <v>587</v>
      </c>
      <c r="B205" s="457">
        <v>329.59</v>
      </c>
      <c r="C205" s="652">
        <f>+'MSU Moorhead'!C64</f>
        <v>329.59</v>
      </c>
      <c r="D205" s="653">
        <f t="shared" si="43"/>
        <v>0</v>
      </c>
      <c r="E205" s="651">
        <f t="shared" si="44"/>
        <v>0</v>
      </c>
      <c r="F205" s="637">
        <f>+'1B-Banded'!$D$10</f>
        <v>294.58999999999997</v>
      </c>
      <c r="G205" s="638">
        <f t="shared" si="45"/>
        <v>35</v>
      </c>
    </row>
    <row r="206" spans="1:7" x14ac:dyDescent="0.25">
      <c r="A206" s="581" t="s">
        <v>588</v>
      </c>
      <c r="B206" s="457">
        <v>314.58999999999997</v>
      </c>
      <c r="C206" s="652">
        <f>+'MSU Moorhead'!C65</f>
        <v>314.58999999999997</v>
      </c>
      <c r="D206" s="653">
        <f t="shared" si="43"/>
        <v>0</v>
      </c>
      <c r="E206" s="651">
        <f t="shared" si="44"/>
        <v>0</v>
      </c>
      <c r="F206" s="637">
        <f>+'1B-Banded'!$D$10</f>
        <v>294.58999999999997</v>
      </c>
      <c r="G206" s="638">
        <f t="shared" si="45"/>
        <v>20</v>
      </c>
    </row>
    <row r="207" spans="1:7" ht="31.5" x14ac:dyDescent="0.25">
      <c r="A207" s="582" t="s">
        <v>589</v>
      </c>
      <c r="B207" s="451">
        <v>324.58999999999997</v>
      </c>
      <c r="C207" s="654">
        <f>+'MSU Moorhead'!C66</f>
        <v>324.58999999999997</v>
      </c>
      <c r="D207" s="655">
        <f t="shared" si="43"/>
        <v>0</v>
      </c>
      <c r="E207" s="651">
        <f t="shared" si="44"/>
        <v>0</v>
      </c>
      <c r="F207" s="637">
        <f>+'1B-Banded'!$D$10</f>
        <v>294.58999999999997</v>
      </c>
      <c r="G207" s="638">
        <f t="shared" si="45"/>
        <v>30</v>
      </c>
    </row>
    <row r="208" spans="1:7" x14ac:dyDescent="0.25">
      <c r="A208" s="581" t="s">
        <v>590</v>
      </c>
      <c r="B208" s="457">
        <v>304.58999999999997</v>
      </c>
      <c r="C208" s="652">
        <f>+'MSU Moorhead'!C67</f>
        <v>304.58999999999997</v>
      </c>
      <c r="D208" s="653">
        <f t="shared" si="43"/>
        <v>0</v>
      </c>
      <c r="E208" s="651">
        <f t="shared" si="44"/>
        <v>0</v>
      </c>
      <c r="F208" s="637">
        <f>+'1B-Banded'!$D$10</f>
        <v>294.58999999999997</v>
      </c>
      <c r="G208" s="638">
        <f t="shared" si="45"/>
        <v>10</v>
      </c>
    </row>
    <row r="209" spans="1:7" x14ac:dyDescent="0.25">
      <c r="A209" s="581" t="s">
        <v>591</v>
      </c>
      <c r="B209" s="457">
        <v>310.12</v>
      </c>
      <c r="C209" s="652">
        <f>+'MSU Moorhead'!C68</f>
        <v>310.12</v>
      </c>
      <c r="D209" s="653">
        <f t="shared" ref="D209" si="46">+E209/B209</f>
        <v>0</v>
      </c>
      <c r="E209" s="651">
        <f t="shared" ref="E209" si="47">+C209-B209</f>
        <v>0</v>
      </c>
      <c r="F209" s="637">
        <f>+'1B-Banded'!$D$10</f>
        <v>294.58999999999997</v>
      </c>
      <c r="G209" s="638">
        <f t="shared" ref="G209" si="48">+C209-F209</f>
        <v>15.53000000000003</v>
      </c>
    </row>
    <row r="210" spans="1:7" x14ac:dyDescent="0.25">
      <c r="A210" s="570" t="s">
        <v>592</v>
      </c>
      <c r="B210" s="457">
        <v>314.58999999999997</v>
      </c>
      <c r="C210" s="652">
        <f>+'MSU Moorhead'!C69</f>
        <v>314.58999999999997</v>
      </c>
      <c r="D210" s="653">
        <f t="shared" si="43"/>
        <v>0</v>
      </c>
      <c r="E210" s="651">
        <f t="shared" si="44"/>
        <v>0</v>
      </c>
      <c r="F210" s="637">
        <f>+'1B-Banded'!$D$10</f>
        <v>294.58999999999997</v>
      </c>
      <c r="G210" s="638">
        <f t="shared" si="45"/>
        <v>20</v>
      </c>
    </row>
    <row r="211" spans="1:7" x14ac:dyDescent="0.25">
      <c r="A211" s="570" t="s">
        <v>593</v>
      </c>
      <c r="B211" s="457">
        <v>324.58999999999997</v>
      </c>
      <c r="C211" s="652">
        <f>+'MSU Moorhead'!C70</f>
        <v>324.58999999999997</v>
      </c>
      <c r="D211" s="653">
        <f t="shared" si="43"/>
        <v>0</v>
      </c>
      <c r="E211" s="651">
        <f t="shared" si="44"/>
        <v>0</v>
      </c>
      <c r="F211" s="637">
        <f>+'1B-Banded'!$D$10</f>
        <v>294.58999999999997</v>
      </c>
      <c r="G211" s="638">
        <f t="shared" si="45"/>
        <v>30</v>
      </c>
    </row>
    <row r="212" spans="1:7" x14ac:dyDescent="0.25">
      <c r="A212" s="570" t="s">
        <v>594</v>
      </c>
      <c r="B212" s="457">
        <v>394.59</v>
      </c>
      <c r="C212" s="652">
        <f>+'MSU Moorhead'!C71</f>
        <v>394.59</v>
      </c>
      <c r="D212" s="653">
        <f t="shared" si="43"/>
        <v>0</v>
      </c>
      <c r="E212" s="651">
        <f t="shared" si="44"/>
        <v>0</v>
      </c>
      <c r="F212" s="637">
        <f>+'1B-Banded'!$D$10</f>
        <v>294.58999999999997</v>
      </c>
      <c r="G212" s="638">
        <f t="shared" si="45"/>
        <v>100</v>
      </c>
    </row>
    <row r="213" spans="1:7" x14ac:dyDescent="0.25">
      <c r="A213" s="570" t="s">
        <v>595</v>
      </c>
      <c r="B213" s="457">
        <v>394.59</v>
      </c>
      <c r="C213" s="652">
        <f>+'MSU Moorhead'!C72</f>
        <v>394.59</v>
      </c>
      <c r="D213" s="653">
        <f t="shared" si="43"/>
        <v>0</v>
      </c>
      <c r="E213" s="651">
        <f t="shared" si="44"/>
        <v>0</v>
      </c>
      <c r="F213" s="637">
        <f>+'1B-Banded'!$D$10</f>
        <v>294.58999999999997</v>
      </c>
      <c r="G213" s="638">
        <f t="shared" si="45"/>
        <v>100</v>
      </c>
    </row>
    <row r="214" spans="1:7" x14ac:dyDescent="0.25">
      <c r="A214" s="570" t="s">
        <v>596</v>
      </c>
      <c r="B214" s="457">
        <v>299.58999999999997</v>
      </c>
      <c r="C214" s="652">
        <f>+'MSU Moorhead'!C73</f>
        <v>299.58999999999997</v>
      </c>
      <c r="D214" s="653">
        <f t="shared" si="43"/>
        <v>0</v>
      </c>
      <c r="E214" s="651">
        <f t="shared" si="44"/>
        <v>0</v>
      </c>
      <c r="F214" s="637">
        <f>+'1B-Banded'!$D$10</f>
        <v>294.58999999999997</v>
      </c>
      <c r="G214" s="638">
        <f t="shared" si="45"/>
        <v>5</v>
      </c>
    </row>
    <row r="215" spans="1:7" s="150" customFormat="1" x14ac:dyDescent="0.25">
      <c r="A215" s="570" t="s">
        <v>597</v>
      </c>
      <c r="B215" s="457">
        <v>319.58999999999997</v>
      </c>
      <c r="C215" s="652">
        <f>+'MSU Moorhead'!C74</f>
        <v>319.58999999999997</v>
      </c>
      <c r="D215" s="653">
        <f t="shared" si="43"/>
        <v>0</v>
      </c>
      <c r="E215" s="651">
        <f t="shared" si="44"/>
        <v>0</v>
      </c>
      <c r="F215" s="637">
        <f>+'1B-Banded'!$D$10</f>
        <v>294.58999999999997</v>
      </c>
      <c r="G215" s="638">
        <f t="shared" si="45"/>
        <v>25</v>
      </c>
    </row>
    <row r="216" spans="1:7" x14ac:dyDescent="0.25">
      <c r="A216" s="570" t="s">
        <v>598</v>
      </c>
      <c r="B216" s="457">
        <v>299.58999999999997</v>
      </c>
      <c r="C216" s="652">
        <f>+'MSU Moorhead'!C75</f>
        <v>299.58999999999997</v>
      </c>
      <c r="D216" s="653">
        <f t="shared" si="43"/>
        <v>0</v>
      </c>
      <c r="E216" s="651">
        <f t="shared" si="44"/>
        <v>0</v>
      </c>
      <c r="F216" s="637">
        <f>+'1B-Banded'!$D$10</f>
        <v>294.58999999999997</v>
      </c>
      <c r="G216" s="638">
        <f t="shared" si="45"/>
        <v>5</v>
      </c>
    </row>
    <row r="217" spans="1:7" ht="15.75" customHeight="1" x14ac:dyDescent="0.25">
      <c r="A217" s="570" t="s">
        <v>599</v>
      </c>
      <c r="B217" s="457">
        <v>300.58999999999997</v>
      </c>
      <c r="C217" s="652">
        <f>+'MSU Moorhead'!C76</f>
        <v>300.58999999999997</v>
      </c>
      <c r="D217" s="653">
        <f t="shared" si="43"/>
        <v>0</v>
      </c>
      <c r="E217" s="651">
        <f t="shared" si="44"/>
        <v>0</v>
      </c>
      <c r="F217" s="637">
        <f>+'1B-Banded'!$D$10</f>
        <v>294.58999999999997</v>
      </c>
      <c r="G217" s="638">
        <f t="shared" si="45"/>
        <v>6</v>
      </c>
    </row>
    <row r="218" spans="1:7" ht="15.75" customHeight="1" x14ac:dyDescent="0.25">
      <c r="A218" s="570" t="s">
        <v>600</v>
      </c>
      <c r="B218" s="457">
        <v>300.58999999999997</v>
      </c>
      <c r="C218" s="652">
        <f>+'MSU Moorhead'!C77</f>
        <v>300.58999999999997</v>
      </c>
      <c r="D218" s="653">
        <f t="shared" si="43"/>
        <v>0</v>
      </c>
      <c r="E218" s="651">
        <f t="shared" si="44"/>
        <v>0</v>
      </c>
      <c r="F218" s="637">
        <f>+'1B-Banded'!$D$10</f>
        <v>294.58999999999997</v>
      </c>
      <c r="G218" s="638">
        <f t="shared" si="45"/>
        <v>6</v>
      </c>
    </row>
    <row r="219" spans="1:7" x14ac:dyDescent="0.25">
      <c r="A219" s="570" t="s">
        <v>601</v>
      </c>
      <c r="B219" s="457">
        <v>304.58999999999997</v>
      </c>
      <c r="C219" s="652">
        <f>+'MSU Moorhead'!C78</f>
        <v>304.58999999999997</v>
      </c>
      <c r="D219" s="653">
        <f t="shared" si="43"/>
        <v>0</v>
      </c>
      <c r="E219" s="651">
        <f t="shared" si="44"/>
        <v>0</v>
      </c>
      <c r="F219" s="637">
        <f>+'1B-Banded'!$D$10</f>
        <v>294.58999999999997</v>
      </c>
      <c r="G219" s="638">
        <f t="shared" si="45"/>
        <v>10</v>
      </c>
    </row>
    <row r="220" spans="1:7" x14ac:dyDescent="0.25">
      <c r="A220" s="570" t="s">
        <v>602</v>
      </c>
      <c r="B220" s="457">
        <v>304.58999999999997</v>
      </c>
      <c r="C220" s="652">
        <f>+'MSU Moorhead'!C79</f>
        <v>304.58999999999997</v>
      </c>
      <c r="D220" s="653">
        <f t="shared" si="43"/>
        <v>0</v>
      </c>
      <c r="E220" s="651">
        <f t="shared" si="44"/>
        <v>0</v>
      </c>
      <c r="F220" s="637">
        <f>+'1B-Banded'!$D$10</f>
        <v>294.58999999999997</v>
      </c>
      <c r="G220" s="638">
        <f t="shared" si="45"/>
        <v>10</v>
      </c>
    </row>
    <row r="221" spans="1:7" x14ac:dyDescent="0.25">
      <c r="A221" s="570" t="s">
        <v>603</v>
      </c>
      <c r="B221" s="457">
        <v>301.58999999999997</v>
      </c>
      <c r="C221" s="652">
        <f>+'MSU Moorhead'!C80</f>
        <v>301.58999999999997</v>
      </c>
      <c r="D221" s="653">
        <f t="shared" si="43"/>
        <v>0</v>
      </c>
      <c r="E221" s="651">
        <f t="shared" si="44"/>
        <v>0</v>
      </c>
      <c r="F221" s="637">
        <f>+'1B-Banded'!$D$10</f>
        <v>294.58999999999997</v>
      </c>
      <c r="G221" s="638">
        <f t="shared" si="45"/>
        <v>7</v>
      </c>
    </row>
    <row r="222" spans="1:7" ht="31.5" x14ac:dyDescent="0.25">
      <c r="A222" s="570" t="s">
        <v>604</v>
      </c>
      <c r="B222" s="451">
        <v>300.58999999999997</v>
      </c>
      <c r="C222" s="654">
        <f>+'MSU Moorhead'!C81</f>
        <v>300.58999999999997</v>
      </c>
      <c r="D222" s="655">
        <f t="shared" si="43"/>
        <v>0</v>
      </c>
      <c r="E222" s="651">
        <f t="shared" si="44"/>
        <v>0</v>
      </c>
      <c r="F222" s="637">
        <f>+'1B-Banded'!$D$10</f>
        <v>294.58999999999997</v>
      </c>
      <c r="G222" s="638">
        <f t="shared" si="45"/>
        <v>6</v>
      </c>
    </row>
    <row r="223" spans="1:7" ht="31.5" x14ac:dyDescent="0.25">
      <c r="A223" s="570" t="s">
        <v>605</v>
      </c>
      <c r="B223" s="451">
        <v>302.58999999999997</v>
      </c>
      <c r="C223" s="654">
        <f>+'MSU Moorhead'!C82</f>
        <v>302.58999999999997</v>
      </c>
      <c r="D223" s="655">
        <f t="shared" si="43"/>
        <v>0</v>
      </c>
      <c r="E223" s="651">
        <f t="shared" si="44"/>
        <v>0</v>
      </c>
      <c r="F223" s="637">
        <f>+'1B-Banded'!$D$10</f>
        <v>294.58999999999997</v>
      </c>
      <c r="G223" s="638">
        <f t="shared" si="45"/>
        <v>8</v>
      </c>
    </row>
    <row r="224" spans="1:7" x14ac:dyDescent="0.25">
      <c r="A224" s="570" t="s">
        <v>606</v>
      </c>
      <c r="B224" s="451">
        <v>304.58999999999997</v>
      </c>
      <c r="C224" s="654">
        <f>+'MSU Moorhead'!C83</f>
        <v>304.58999999999997</v>
      </c>
      <c r="D224" s="655">
        <f t="shared" ref="D224" si="49">+E224/B224</f>
        <v>0</v>
      </c>
      <c r="E224" s="651">
        <f t="shared" ref="E224" si="50">+C224-B224</f>
        <v>0</v>
      </c>
      <c r="F224" s="637">
        <f>+'1B-Banded'!$D$10</f>
        <v>294.58999999999997</v>
      </c>
      <c r="G224" s="638">
        <f t="shared" ref="G224" si="51">+C224-F224</f>
        <v>10</v>
      </c>
    </row>
    <row r="225" spans="1:7" x14ac:dyDescent="0.25">
      <c r="A225" s="570" t="s">
        <v>607</v>
      </c>
      <c r="B225" s="457">
        <v>304.58999999999997</v>
      </c>
      <c r="C225" s="652">
        <f>+'MSU Moorhead'!C84</f>
        <v>304.58999999999997</v>
      </c>
      <c r="D225" s="653">
        <f t="shared" si="43"/>
        <v>0</v>
      </c>
      <c r="E225" s="651">
        <f t="shared" si="44"/>
        <v>0</v>
      </c>
      <c r="F225" s="637">
        <f>+'1B-Banded'!$D$10</f>
        <v>294.58999999999997</v>
      </c>
      <c r="G225" s="638">
        <f t="shared" si="45"/>
        <v>10</v>
      </c>
    </row>
    <row r="226" spans="1:7" x14ac:dyDescent="0.25">
      <c r="A226" s="570" t="s">
        <v>608</v>
      </c>
      <c r="B226" s="457">
        <v>309.58999999999997</v>
      </c>
      <c r="C226" s="652">
        <f>+'MSU Moorhead'!C85</f>
        <v>309.58999999999997</v>
      </c>
      <c r="D226" s="653">
        <f t="shared" si="43"/>
        <v>0</v>
      </c>
      <c r="E226" s="651">
        <f t="shared" si="44"/>
        <v>0</v>
      </c>
      <c r="F226" s="637">
        <f>+'1B-Banded'!$D$10</f>
        <v>294.58999999999997</v>
      </c>
      <c r="G226" s="638">
        <f t="shared" si="45"/>
        <v>15</v>
      </c>
    </row>
    <row r="227" spans="1:7" x14ac:dyDescent="0.25">
      <c r="A227" s="570" t="s">
        <v>609</v>
      </c>
      <c r="B227" s="457">
        <v>309.58999999999997</v>
      </c>
      <c r="C227" s="652">
        <f>+'MSU Moorhead'!C86</f>
        <v>309.58999999999997</v>
      </c>
      <c r="D227" s="653">
        <f t="shared" si="43"/>
        <v>0</v>
      </c>
      <c r="E227" s="651">
        <f t="shared" si="44"/>
        <v>0</v>
      </c>
      <c r="F227" s="637">
        <f>+'1B-Banded'!$D$10</f>
        <v>294.58999999999997</v>
      </c>
      <c r="G227" s="638">
        <f t="shared" si="45"/>
        <v>15</v>
      </c>
    </row>
    <row r="228" spans="1:7" x14ac:dyDescent="0.25">
      <c r="A228" s="570" t="s">
        <v>610</v>
      </c>
      <c r="B228" s="457">
        <v>299.58999999999997</v>
      </c>
      <c r="C228" s="652">
        <f>+'MSU Moorhead'!C87</f>
        <v>299.58999999999997</v>
      </c>
      <c r="D228" s="653">
        <f t="shared" si="43"/>
        <v>0</v>
      </c>
      <c r="E228" s="651">
        <f t="shared" si="44"/>
        <v>0</v>
      </c>
      <c r="F228" s="637">
        <f>+'1B-Banded'!$D$10</f>
        <v>294.58999999999997</v>
      </c>
      <c r="G228" s="638">
        <f t="shared" si="45"/>
        <v>5</v>
      </c>
    </row>
    <row r="229" spans="1:7" x14ac:dyDescent="0.25">
      <c r="A229" s="570" t="s">
        <v>611</v>
      </c>
      <c r="B229" s="457">
        <v>324.58999999999997</v>
      </c>
      <c r="C229" s="652">
        <f>+'MSU Moorhead'!C88</f>
        <v>324.58999999999997</v>
      </c>
      <c r="D229" s="653">
        <f t="shared" si="43"/>
        <v>0</v>
      </c>
      <c r="E229" s="651">
        <f t="shared" si="44"/>
        <v>0</v>
      </c>
      <c r="F229" s="637">
        <f>+'1B-Banded'!$D$10</f>
        <v>294.58999999999997</v>
      </c>
      <c r="G229" s="638">
        <f t="shared" si="45"/>
        <v>30</v>
      </c>
    </row>
    <row r="230" spans="1:7" x14ac:dyDescent="0.25">
      <c r="A230" s="570" t="s">
        <v>612</v>
      </c>
      <c r="B230" s="457">
        <v>297.58999999999997</v>
      </c>
      <c r="C230" s="652">
        <f>+'MSU Moorhead'!C89</f>
        <v>297.58999999999997</v>
      </c>
      <c r="D230" s="653">
        <f t="shared" si="43"/>
        <v>0</v>
      </c>
      <c r="E230" s="651">
        <f t="shared" si="44"/>
        <v>0</v>
      </c>
      <c r="F230" s="637">
        <f>+'1B-Banded'!$D$10</f>
        <v>294.58999999999997</v>
      </c>
      <c r="G230" s="638">
        <f t="shared" si="45"/>
        <v>3</v>
      </c>
    </row>
    <row r="231" spans="1:7" x14ac:dyDescent="0.25">
      <c r="A231" s="570" t="s">
        <v>613</v>
      </c>
      <c r="B231" s="457">
        <v>304.58999999999997</v>
      </c>
      <c r="C231" s="652">
        <f>+'MSU Moorhead'!C90</f>
        <v>304.58999999999997</v>
      </c>
      <c r="D231" s="653">
        <f>+E231/B231</f>
        <v>0</v>
      </c>
      <c r="E231" s="651">
        <f t="shared" si="44"/>
        <v>0</v>
      </c>
      <c r="F231" s="637">
        <f>+'1B-Banded'!$D$10</f>
        <v>294.58999999999997</v>
      </c>
      <c r="G231" s="638">
        <f t="shared" si="45"/>
        <v>10</v>
      </c>
    </row>
    <row r="232" spans="1:7" x14ac:dyDescent="0.25">
      <c r="A232" s="540" t="s">
        <v>614</v>
      </c>
      <c r="B232" s="332">
        <v>308.58999999999997</v>
      </c>
      <c r="C232" s="257">
        <f>+'MSU Moorhead'!C91</f>
        <v>308.58999999999997</v>
      </c>
      <c r="D232" s="548">
        <f>+E232/B232</f>
        <v>0</v>
      </c>
      <c r="E232" s="229">
        <f t="shared" si="44"/>
        <v>0</v>
      </c>
      <c r="F232" s="637">
        <f>+'1B-Banded'!$D$10</f>
        <v>294.58999999999997</v>
      </c>
      <c r="G232" s="638">
        <f t="shared" si="45"/>
        <v>14</v>
      </c>
    </row>
    <row r="233" spans="1:7" x14ac:dyDescent="0.25">
      <c r="A233" s="115" t="s">
        <v>24</v>
      </c>
      <c r="B233" s="250"/>
      <c r="C233" s="120"/>
      <c r="D233" s="119"/>
      <c r="E233" s="115"/>
      <c r="F233" s="146"/>
      <c r="G233" s="145"/>
    </row>
    <row r="234" spans="1:7" x14ac:dyDescent="0.25">
      <c r="A234" s="570" t="s">
        <v>615</v>
      </c>
      <c r="B234" s="252">
        <v>221.35</v>
      </c>
      <c r="C234" s="640">
        <f>+'Mn West'!C33</f>
        <v>221.35</v>
      </c>
      <c r="D234" s="64">
        <f t="shared" ref="D234:D251" si="52">+(C234-B234)/B234</f>
        <v>0</v>
      </c>
      <c r="E234" s="111">
        <f t="shared" ref="E234:E251" si="53">+C234-B234</f>
        <v>0</v>
      </c>
      <c r="F234" s="637">
        <f>+'1A-Per Credit'!C$21</f>
        <v>194.94</v>
      </c>
      <c r="G234" s="638">
        <f t="shared" ref="G234:G251" si="54">+C234-F234</f>
        <v>26.409999999999997</v>
      </c>
    </row>
    <row r="235" spans="1:7" x14ac:dyDescent="0.25">
      <c r="A235" s="570" t="s">
        <v>616</v>
      </c>
      <c r="B235" s="451">
        <v>204.84</v>
      </c>
      <c r="C235" s="640">
        <f>+'Mn West'!C34</f>
        <v>204.84</v>
      </c>
      <c r="D235" s="65">
        <f t="shared" si="52"/>
        <v>0</v>
      </c>
      <c r="E235" s="111">
        <f t="shared" si="53"/>
        <v>0</v>
      </c>
      <c r="F235" s="637">
        <f>+'1A-Per Credit'!C$21</f>
        <v>194.94</v>
      </c>
      <c r="G235" s="638">
        <f t="shared" si="54"/>
        <v>9.9000000000000057</v>
      </c>
    </row>
    <row r="236" spans="1:7" x14ac:dyDescent="0.25">
      <c r="A236" s="570" t="s">
        <v>617</v>
      </c>
      <c r="B236" s="451">
        <v>204.84</v>
      </c>
      <c r="C236" s="640">
        <f>+'Mn West'!C35</f>
        <v>204.84</v>
      </c>
      <c r="D236" s="65">
        <f t="shared" si="52"/>
        <v>0</v>
      </c>
      <c r="E236" s="111">
        <f t="shared" si="53"/>
        <v>0</v>
      </c>
      <c r="F236" s="637">
        <f>+'1A-Per Credit'!C$21</f>
        <v>194.94</v>
      </c>
      <c r="G236" s="638">
        <f t="shared" si="54"/>
        <v>9.9000000000000057</v>
      </c>
    </row>
    <row r="237" spans="1:7" x14ac:dyDescent="0.25">
      <c r="A237" s="570" t="s">
        <v>618</v>
      </c>
      <c r="B237" s="451">
        <v>208.14</v>
      </c>
      <c r="C237" s="640">
        <f>+'Mn West'!C36</f>
        <v>208.14</v>
      </c>
      <c r="D237" s="65">
        <f t="shared" si="52"/>
        <v>0</v>
      </c>
      <c r="E237" s="111">
        <f t="shared" si="53"/>
        <v>0</v>
      </c>
      <c r="F237" s="637">
        <f>+'1A-Per Credit'!C$21</f>
        <v>194.94</v>
      </c>
      <c r="G237" s="638">
        <f t="shared" si="54"/>
        <v>13.199999999999989</v>
      </c>
    </row>
    <row r="238" spans="1:7" x14ac:dyDescent="0.25">
      <c r="A238" s="570" t="s">
        <v>619</v>
      </c>
      <c r="B238" s="451">
        <v>221.35</v>
      </c>
      <c r="C238" s="640">
        <f>+'Mn West'!C37</f>
        <v>221.35</v>
      </c>
      <c r="D238" s="65">
        <f t="shared" si="52"/>
        <v>0</v>
      </c>
      <c r="E238" s="111">
        <f t="shared" si="53"/>
        <v>0</v>
      </c>
      <c r="F238" s="637">
        <f>+'1A-Per Credit'!C$21</f>
        <v>194.94</v>
      </c>
      <c r="G238" s="638">
        <f t="shared" si="54"/>
        <v>26.409999999999997</v>
      </c>
    </row>
    <row r="239" spans="1:7" x14ac:dyDescent="0.25">
      <c r="A239" s="570" t="s">
        <v>620</v>
      </c>
      <c r="B239" s="451">
        <v>221.35</v>
      </c>
      <c r="C239" s="640">
        <f>+'Mn West'!C38</f>
        <v>221.35</v>
      </c>
      <c r="D239" s="65">
        <f t="shared" si="52"/>
        <v>0</v>
      </c>
      <c r="E239" s="111">
        <f t="shared" si="53"/>
        <v>0</v>
      </c>
      <c r="F239" s="637">
        <f>+'1A-Per Credit'!C$21</f>
        <v>194.94</v>
      </c>
      <c r="G239" s="638">
        <f t="shared" si="54"/>
        <v>26.409999999999997</v>
      </c>
    </row>
    <row r="240" spans="1:7" x14ac:dyDescent="0.25">
      <c r="A240" s="570" t="s">
        <v>621</v>
      </c>
      <c r="B240" s="451">
        <v>208.94</v>
      </c>
      <c r="C240" s="640">
        <f>+'Mn West'!C39</f>
        <v>208.94</v>
      </c>
      <c r="D240" s="65">
        <f t="shared" ref="D240" si="55">+(C240-B240)/B240</f>
        <v>0</v>
      </c>
      <c r="E240" s="111">
        <f t="shared" ref="E240" si="56">+C240-B240</f>
        <v>0</v>
      </c>
      <c r="F240" s="637">
        <f>+'1A-Per Credit'!C$21</f>
        <v>194.94</v>
      </c>
      <c r="G240" s="638">
        <f t="shared" ref="G240" si="57">+C240-F240</f>
        <v>14</v>
      </c>
    </row>
    <row r="241" spans="1:7" x14ac:dyDescent="0.25">
      <c r="A241" s="570" t="s">
        <v>622</v>
      </c>
      <c r="B241" s="451">
        <v>219.38</v>
      </c>
      <c r="C241" s="640">
        <f>+'Mn West'!C40</f>
        <v>219.38</v>
      </c>
      <c r="D241" s="65">
        <f t="shared" si="52"/>
        <v>0</v>
      </c>
      <c r="E241" s="111">
        <f t="shared" si="53"/>
        <v>0</v>
      </c>
      <c r="F241" s="637">
        <f>+'1A-Per Credit'!C$21</f>
        <v>194.94</v>
      </c>
      <c r="G241" s="638">
        <f t="shared" si="54"/>
        <v>24.439999999999998</v>
      </c>
    </row>
    <row r="242" spans="1:7" x14ac:dyDescent="0.25">
      <c r="A242" s="570" t="s">
        <v>623</v>
      </c>
      <c r="B242" s="451">
        <v>343.44</v>
      </c>
      <c r="C242" s="640">
        <f>+'Mn West'!C41</f>
        <v>343.44</v>
      </c>
      <c r="D242" s="65">
        <f t="shared" si="52"/>
        <v>0</v>
      </c>
      <c r="E242" s="111">
        <f t="shared" si="53"/>
        <v>0</v>
      </c>
      <c r="F242" s="637">
        <f>+'1A-Per Credit'!C$21</f>
        <v>194.94</v>
      </c>
      <c r="G242" s="638">
        <f t="shared" si="54"/>
        <v>148.5</v>
      </c>
    </row>
    <row r="243" spans="1:7" x14ac:dyDescent="0.25">
      <c r="A243" s="570" t="s">
        <v>624</v>
      </c>
      <c r="B243" s="451">
        <v>343.44</v>
      </c>
      <c r="C243" s="640">
        <f>+'Mn West'!C42</f>
        <v>343.44</v>
      </c>
      <c r="D243" s="65">
        <f t="shared" si="52"/>
        <v>0</v>
      </c>
      <c r="E243" s="111">
        <f t="shared" si="53"/>
        <v>0</v>
      </c>
      <c r="F243" s="637">
        <f>+'1A-Per Credit'!C$21</f>
        <v>194.94</v>
      </c>
      <c r="G243" s="638">
        <f t="shared" si="54"/>
        <v>148.5</v>
      </c>
    </row>
    <row r="244" spans="1:7" x14ac:dyDescent="0.25">
      <c r="A244" s="570" t="s">
        <v>625</v>
      </c>
      <c r="B244" s="451">
        <v>343.44</v>
      </c>
      <c r="C244" s="640">
        <f>+'Mn West'!C43</f>
        <v>343.44</v>
      </c>
      <c r="D244" s="65">
        <f t="shared" si="52"/>
        <v>0</v>
      </c>
      <c r="E244" s="111">
        <f t="shared" si="53"/>
        <v>0</v>
      </c>
      <c r="F244" s="637">
        <f>+'1A-Per Credit'!C$21</f>
        <v>194.94</v>
      </c>
      <c r="G244" s="638">
        <f t="shared" si="54"/>
        <v>148.5</v>
      </c>
    </row>
    <row r="245" spans="1:7" x14ac:dyDescent="0.25">
      <c r="A245" s="570" t="s">
        <v>626</v>
      </c>
      <c r="B245" s="451">
        <v>343.44</v>
      </c>
      <c r="C245" s="640">
        <f>+'Mn West'!C44</f>
        <v>343.44</v>
      </c>
      <c r="D245" s="65">
        <f t="shared" si="52"/>
        <v>0</v>
      </c>
      <c r="E245" s="111">
        <f t="shared" si="53"/>
        <v>0</v>
      </c>
      <c r="F245" s="637">
        <f>+'1A-Per Credit'!C$21</f>
        <v>194.94</v>
      </c>
      <c r="G245" s="638">
        <f t="shared" si="54"/>
        <v>148.5</v>
      </c>
    </row>
    <row r="246" spans="1:7" x14ac:dyDescent="0.25">
      <c r="A246" s="570" t="s">
        <v>627</v>
      </c>
      <c r="B246" s="451">
        <v>343.44</v>
      </c>
      <c r="C246" s="640">
        <f>+'Mn West'!C45</f>
        <v>343.44</v>
      </c>
      <c r="D246" s="65">
        <f t="shared" si="52"/>
        <v>0</v>
      </c>
      <c r="E246" s="111">
        <f t="shared" si="53"/>
        <v>0</v>
      </c>
      <c r="F246" s="637">
        <f>+'1A-Per Credit'!C$21</f>
        <v>194.94</v>
      </c>
      <c r="G246" s="638">
        <f t="shared" si="54"/>
        <v>148.5</v>
      </c>
    </row>
    <row r="247" spans="1:7" x14ac:dyDescent="0.25">
      <c r="A247" s="570" t="s">
        <v>628</v>
      </c>
      <c r="B247" s="451">
        <v>343.44</v>
      </c>
      <c r="C247" s="640">
        <f>+'Mn West'!C46</f>
        <v>343.44</v>
      </c>
      <c r="D247" s="65">
        <f t="shared" si="52"/>
        <v>0</v>
      </c>
      <c r="E247" s="111">
        <f t="shared" si="53"/>
        <v>0</v>
      </c>
      <c r="F247" s="637">
        <f>+'1A-Per Credit'!C$21</f>
        <v>194.94</v>
      </c>
      <c r="G247" s="638">
        <f t="shared" si="54"/>
        <v>148.5</v>
      </c>
    </row>
    <row r="248" spans="1:7" x14ac:dyDescent="0.25">
      <c r="A248" s="570" t="s">
        <v>629</v>
      </c>
      <c r="B248" s="451">
        <v>343.44</v>
      </c>
      <c r="C248" s="640">
        <f>+'Mn West'!C47</f>
        <v>343.44</v>
      </c>
      <c r="D248" s="65">
        <f t="shared" si="52"/>
        <v>0</v>
      </c>
      <c r="E248" s="111">
        <f t="shared" si="53"/>
        <v>0</v>
      </c>
      <c r="F248" s="637">
        <f>+'1A-Per Credit'!C$21</f>
        <v>194.94</v>
      </c>
      <c r="G248" s="638">
        <f t="shared" si="54"/>
        <v>148.5</v>
      </c>
    </row>
    <row r="249" spans="1:7" x14ac:dyDescent="0.25">
      <c r="A249" s="540" t="s">
        <v>630</v>
      </c>
      <c r="B249" s="331">
        <v>343.44</v>
      </c>
      <c r="C249" s="166">
        <f>+'Mn West'!C48</f>
        <v>343.44</v>
      </c>
      <c r="D249" s="183">
        <f t="shared" si="52"/>
        <v>0</v>
      </c>
      <c r="E249" s="148">
        <f t="shared" si="53"/>
        <v>0</v>
      </c>
      <c r="F249" s="494">
        <f>+'1A-Per Credit'!C$21</f>
        <v>194.94</v>
      </c>
      <c r="G249" s="547">
        <f t="shared" si="54"/>
        <v>148.5</v>
      </c>
    </row>
    <row r="250" spans="1:7" x14ac:dyDescent="0.25">
      <c r="A250" s="115" t="s">
        <v>26</v>
      </c>
      <c r="B250" s="250"/>
      <c r="C250" s="120"/>
      <c r="D250" s="119"/>
      <c r="E250" s="115"/>
      <c r="F250" s="114"/>
      <c r="G250" s="113"/>
    </row>
    <row r="251" spans="1:7" x14ac:dyDescent="0.25">
      <c r="A251" s="209" t="s">
        <v>298</v>
      </c>
      <c r="B251" s="258">
        <v>230.91</v>
      </c>
      <c r="C251" s="210">
        <f>+'North Hennepin'!C26</f>
        <v>230.91</v>
      </c>
      <c r="D251" s="66">
        <f t="shared" si="52"/>
        <v>0</v>
      </c>
      <c r="E251" s="111">
        <f t="shared" si="53"/>
        <v>0</v>
      </c>
      <c r="F251" s="637">
        <f>+'1A-Per Credit'!C23</f>
        <v>187.58</v>
      </c>
      <c r="G251" s="638">
        <f t="shared" si="54"/>
        <v>43.329999999999984</v>
      </c>
    </row>
    <row r="252" spans="1:7" x14ac:dyDescent="0.25">
      <c r="A252" s="115" t="s">
        <v>27</v>
      </c>
      <c r="B252" s="250"/>
      <c r="C252" s="120"/>
      <c r="D252" s="119"/>
      <c r="E252" s="115"/>
      <c r="F252" s="146"/>
      <c r="G252" s="145"/>
    </row>
    <row r="253" spans="1:7" x14ac:dyDescent="0.25">
      <c r="A253" s="570" t="s">
        <v>631</v>
      </c>
      <c r="B253" s="252">
        <v>319.93</v>
      </c>
      <c r="C253" s="640">
        <f>+Northland!C47</f>
        <v>319.93</v>
      </c>
      <c r="D253" s="64">
        <f>+(C253-B253)/B253</f>
        <v>0</v>
      </c>
      <c r="E253" s="111">
        <f>+C253-B253</f>
        <v>0</v>
      </c>
      <c r="F253" s="637">
        <f>+'1A-Per Credit'!C$24</f>
        <v>187.53</v>
      </c>
      <c r="G253" s="638">
        <f>+C253-F253</f>
        <v>132.4</v>
      </c>
    </row>
    <row r="254" spans="1:7" x14ac:dyDescent="0.25">
      <c r="A254" s="570" t="s">
        <v>632</v>
      </c>
      <c r="B254" s="451">
        <v>319.93</v>
      </c>
      <c r="C254" s="640">
        <f>+Northland!C48</f>
        <v>319.93</v>
      </c>
      <c r="D254" s="65">
        <f>+(C254-B254)/B254</f>
        <v>0</v>
      </c>
      <c r="E254" s="111">
        <f>+C254-B254</f>
        <v>0</v>
      </c>
      <c r="F254" s="637">
        <f>+'1A-Per Credit'!C$24</f>
        <v>187.53</v>
      </c>
      <c r="G254" s="638">
        <f>+C254-F254</f>
        <v>132.4</v>
      </c>
    </row>
    <row r="255" spans="1:7" x14ac:dyDescent="0.25">
      <c r="A255" s="570" t="s">
        <v>633</v>
      </c>
      <c r="B255" s="451">
        <v>277.05</v>
      </c>
      <c r="C255" s="640">
        <f>+Northland!C49</f>
        <v>277.05</v>
      </c>
      <c r="D255" s="65">
        <f>+(C255-B255)/B255</f>
        <v>0</v>
      </c>
      <c r="E255" s="111">
        <f>+C255-B255</f>
        <v>0</v>
      </c>
      <c r="F255" s="637">
        <f>+'1A-Per Credit'!C$24</f>
        <v>187.53</v>
      </c>
      <c r="G255" s="638">
        <f>+C255-F255</f>
        <v>89.52000000000001</v>
      </c>
    </row>
    <row r="256" spans="1:7" x14ac:dyDescent="0.25">
      <c r="A256" s="570" t="s">
        <v>634</v>
      </c>
      <c r="B256" s="451">
        <v>294.64999999999998</v>
      </c>
      <c r="C256" s="640">
        <f>+Northland!C50</f>
        <v>294.64999999999998</v>
      </c>
      <c r="D256" s="65">
        <f>+(C256-B256)/B256</f>
        <v>0</v>
      </c>
      <c r="E256" s="111">
        <f>+C256-B256</f>
        <v>0</v>
      </c>
      <c r="F256" s="637">
        <f>+'1A-Per Credit'!C$24</f>
        <v>187.53</v>
      </c>
      <c r="G256" s="638">
        <f>+C256-F256</f>
        <v>107.11999999999998</v>
      </c>
    </row>
    <row r="257" spans="1:7" x14ac:dyDescent="0.25">
      <c r="A257" s="570" t="s">
        <v>635</v>
      </c>
      <c r="B257" s="331">
        <v>294.64999999999998</v>
      </c>
      <c r="C257" s="640">
        <f>+Northland!C51</f>
        <v>294.64999999999998</v>
      </c>
      <c r="D257" s="66">
        <f>+(C257-B257)/B257</f>
        <v>0</v>
      </c>
      <c r="E257" s="111">
        <f>+C257-B257</f>
        <v>0</v>
      </c>
      <c r="F257" s="637">
        <f>+'1A-Per Credit'!C$24</f>
        <v>187.53</v>
      </c>
      <c r="G257" s="638">
        <f>+C257-F257</f>
        <v>107.11999999999998</v>
      </c>
    </row>
    <row r="258" spans="1:7" x14ac:dyDescent="0.25">
      <c r="A258" s="115" t="s">
        <v>28</v>
      </c>
      <c r="B258" s="250"/>
      <c r="C258" s="120"/>
      <c r="D258" s="119"/>
      <c r="E258" s="115"/>
      <c r="F258" s="146"/>
      <c r="G258" s="145"/>
    </row>
    <row r="259" spans="1:7" x14ac:dyDescent="0.25">
      <c r="A259" s="570" t="s">
        <v>636</v>
      </c>
      <c r="B259" s="254">
        <v>208.95</v>
      </c>
      <c r="C259" s="640">
        <f>+'BSU - NWT'!C32</f>
        <v>208.95</v>
      </c>
      <c r="D259" s="68">
        <f>+(C259-B259)/B259</f>
        <v>0</v>
      </c>
      <c r="E259" s="111">
        <f>+C259-B259</f>
        <v>0</v>
      </c>
      <c r="F259" s="637">
        <f>+'1A-Per Credit'!C$25</f>
        <v>196.55</v>
      </c>
      <c r="G259" s="638">
        <f>+C259-F259</f>
        <v>12.399999999999977</v>
      </c>
    </row>
    <row r="260" spans="1:7" x14ac:dyDescent="0.25">
      <c r="A260" s="115" t="s">
        <v>31</v>
      </c>
      <c r="B260" s="250"/>
      <c r="C260" s="120"/>
      <c r="D260" s="119"/>
      <c r="E260" s="115"/>
      <c r="F260" s="146"/>
      <c r="G260" s="145"/>
    </row>
    <row r="261" spans="1:7" x14ac:dyDescent="0.25">
      <c r="A261" s="570" t="s">
        <v>637</v>
      </c>
      <c r="B261" s="252">
        <v>197.15</v>
      </c>
      <c r="C261" s="640">
        <f>+Riverland!C55</f>
        <v>197.15</v>
      </c>
      <c r="D261" s="64">
        <f t="shared" ref="D261:D291" si="58">+(C261-B261)/B261</f>
        <v>0</v>
      </c>
      <c r="E261" s="111">
        <f t="shared" ref="E261:E291" si="59">+C261-B261</f>
        <v>0</v>
      </c>
      <c r="F261" s="637">
        <f>+'1A-Per Credit'!C$28</f>
        <v>186.17</v>
      </c>
      <c r="G261" s="638">
        <f t="shared" ref="G261:G291" si="60">+C261-F261</f>
        <v>10.980000000000018</v>
      </c>
    </row>
    <row r="262" spans="1:7" x14ac:dyDescent="0.25">
      <c r="A262" s="570" t="s">
        <v>638</v>
      </c>
      <c r="B262" s="451">
        <v>197.15</v>
      </c>
      <c r="C262" s="640">
        <f>+Riverland!C56</f>
        <v>197.15</v>
      </c>
      <c r="D262" s="65">
        <f t="shared" si="58"/>
        <v>0</v>
      </c>
      <c r="E262" s="111">
        <f t="shared" si="59"/>
        <v>0</v>
      </c>
      <c r="F262" s="637">
        <f>+'1A-Per Credit'!C$28</f>
        <v>186.17</v>
      </c>
      <c r="G262" s="638">
        <f t="shared" si="60"/>
        <v>10.980000000000018</v>
      </c>
    </row>
    <row r="263" spans="1:7" x14ac:dyDescent="0.25">
      <c r="A263" s="570" t="s">
        <v>639</v>
      </c>
      <c r="B263" s="451">
        <v>223.37</v>
      </c>
      <c r="C263" s="640">
        <f>+Riverland!C57</f>
        <v>223.37</v>
      </c>
      <c r="D263" s="65">
        <f t="shared" si="58"/>
        <v>0</v>
      </c>
      <c r="E263" s="111">
        <f t="shared" si="59"/>
        <v>0</v>
      </c>
      <c r="F263" s="637">
        <f>+'1A-Per Credit'!C$28</f>
        <v>186.17</v>
      </c>
      <c r="G263" s="638">
        <f t="shared" si="60"/>
        <v>37.200000000000017</v>
      </c>
    </row>
    <row r="264" spans="1:7" x14ac:dyDescent="0.25">
      <c r="A264" s="570" t="s">
        <v>640</v>
      </c>
      <c r="B264" s="451">
        <v>213.63</v>
      </c>
      <c r="C264" s="640">
        <f>+Riverland!C58</f>
        <v>213.63</v>
      </c>
      <c r="D264" s="65">
        <f t="shared" si="58"/>
        <v>0</v>
      </c>
      <c r="E264" s="111">
        <f t="shared" si="59"/>
        <v>0</v>
      </c>
      <c r="F264" s="637">
        <f>+'1A-Per Credit'!C$28</f>
        <v>186.17</v>
      </c>
      <c r="G264" s="638">
        <f t="shared" si="60"/>
        <v>27.460000000000008</v>
      </c>
    </row>
    <row r="265" spans="1:7" x14ac:dyDescent="0.25">
      <c r="A265" s="570" t="s">
        <v>641</v>
      </c>
      <c r="B265" s="451">
        <v>241.08</v>
      </c>
      <c r="C265" s="640">
        <f>+Riverland!C59</f>
        <v>241.08</v>
      </c>
      <c r="D265" s="65">
        <f t="shared" si="58"/>
        <v>0</v>
      </c>
      <c r="E265" s="111">
        <f t="shared" si="59"/>
        <v>0</v>
      </c>
      <c r="F265" s="637">
        <f>+'1A-Per Credit'!C$28</f>
        <v>186.17</v>
      </c>
      <c r="G265" s="638">
        <f t="shared" si="60"/>
        <v>54.910000000000025</v>
      </c>
    </row>
    <row r="266" spans="1:7" x14ac:dyDescent="0.25">
      <c r="A266" s="570" t="s">
        <v>642</v>
      </c>
      <c r="B266" s="451">
        <v>222.2</v>
      </c>
      <c r="C266" s="640">
        <f>+Riverland!C60</f>
        <v>222.2</v>
      </c>
      <c r="D266" s="65">
        <f t="shared" si="58"/>
        <v>0</v>
      </c>
      <c r="E266" s="111">
        <f t="shared" si="59"/>
        <v>0</v>
      </c>
      <c r="F266" s="637">
        <f>+'1A-Per Credit'!C$28</f>
        <v>186.17</v>
      </c>
      <c r="G266" s="638">
        <f t="shared" si="60"/>
        <v>36.03</v>
      </c>
    </row>
    <row r="267" spans="1:7" x14ac:dyDescent="0.25">
      <c r="A267" s="570" t="s">
        <v>643</v>
      </c>
      <c r="B267" s="451">
        <v>223.37</v>
      </c>
      <c r="C267" s="640">
        <f>+Riverland!C61</f>
        <v>223.37</v>
      </c>
      <c r="D267" s="65">
        <f t="shared" si="58"/>
        <v>0</v>
      </c>
      <c r="E267" s="111">
        <f t="shared" si="59"/>
        <v>0</v>
      </c>
      <c r="F267" s="637">
        <f>+'1A-Per Credit'!C$28</f>
        <v>186.17</v>
      </c>
      <c r="G267" s="638">
        <f t="shared" si="60"/>
        <v>37.200000000000017</v>
      </c>
    </row>
    <row r="268" spans="1:7" x14ac:dyDescent="0.25">
      <c r="A268" s="570" t="s">
        <v>644</v>
      </c>
      <c r="B268" s="451">
        <v>241.08</v>
      </c>
      <c r="C268" s="640">
        <f>+Riverland!C62</f>
        <v>241.08</v>
      </c>
      <c r="D268" s="65">
        <f t="shared" si="58"/>
        <v>0</v>
      </c>
      <c r="E268" s="111">
        <f t="shared" si="59"/>
        <v>0</v>
      </c>
      <c r="F268" s="637">
        <f>+'1A-Per Credit'!C$28</f>
        <v>186.17</v>
      </c>
      <c r="G268" s="638">
        <f t="shared" si="60"/>
        <v>54.910000000000025</v>
      </c>
    </row>
    <row r="269" spans="1:7" x14ac:dyDescent="0.25">
      <c r="A269" s="570" t="s">
        <v>645</v>
      </c>
      <c r="B269" s="451">
        <v>241.08</v>
      </c>
      <c r="C269" s="640">
        <f>+Riverland!C63</f>
        <v>241.08</v>
      </c>
      <c r="D269" s="65">
        <f t="shared" si="58"/>
        <v>0</v>
      </c>
      <c r="E269" s="111">
        <f t="shared" si="59"/>
        <v>0</v>
      </c>
      <c r="F269" s="637">
        <f>+'1A-Per Credit'!C$28</f>
        <v>186.17</v>
      </c>
      <c r="G269" s="638">
        <f t="shared" si="60"/>
        <v>54.910000000000025</v>
      </c>
    </row>
    <row r="270" spans="1:7" x14ac:dyDescent="0.25">
      <c r="A270" s="570" t="s">
        <v>646</v>
      </c>
      <c r="B270" s="451">
        <v>191.84</v>
      </c>
      <c r="C270" s="640">
        <f>+Riverland!C64</f>
        <v>191.84</v>
      </c>
      <c r="D270" s="65">
        <f t="shared" si="58"/>
        <v>0</v>
      </c>
      <c r="E270" s="111">
        <f t="shared" si="59"/>
        <v>0</v>
      </c>
      <c r="F270" s="637">
        <f>+'1A-Per Credit'!C$28</f>
        <v>186.17</v>
      </c>
      <c r="G270" s="638">
        <f t="shared" si="60"/>
        <v>5.6700000000000159</v>
      </c>
    </row>
    <row r="271" spans="1:7" x14ac:dyDescent="0.25">
      <c r="A271" s="570" t="s">
        <v>647</v>
      </c>
      <c r="B271" s="451">
        <v>197.15</v>
      </c>
      <c r="C271" s="640">
        <f>+Riverland!C65</f>
        <v>197.15</v>
      </c>
      <c r="D271" s="65">
        <f t="shared" si="58"/>
        <v>0</v>
      </c>
      <c r="E271" s="111">
        <f t="shared" si="59"/>
        <v>0</v>
      </c>
      <c r="F271" s="637">
        <f>+'1A-Per Credit'!C$28</f>
        <v>186.17</v>
      </c>
      <c r="G271" s="638">
        <f t="shared" si="60"/>
        <v>10.980000000000018</v>
      </c>
    </row>
    <row r="272" spans="1:7" x14ac:dyDescent="0.25">
      <c r="A272" s="570" t="s">
        <v>648</v>
      </c>
      <c r="B272" s="451">
        <v>213.63</v>
      </c>
      <c r="C272" s="640">
        <f>+Riverland!C66</f>
        <v>213.63</v>
      </c>
      <c r="D272" s="65">
        <f t="shared" si="58"/>
        <v>0</v>
      </c>
      <c r="E272" s="111">
        <f t="shared" si="59"/>
        <v>0</v>
      </c>
      <c r="F272" s="637">
        <f>+'1A-Per Credit'!C$28</f>
        <v>186.17</v>
      </c>
      <c r="G272" s="638">
        <f t="shared" si="60"/>
        <v>27.460000000000008</v>
      </c>
    </row>
    <row r="273" spans="1:7" x14ac:dyDescent="0.25">
      <c r="A273" s="570" t="s">
        <v>649</v>
      </c>
      <c r="B273" s="451">
        <v>213.63</v>
      </c>
      <c r="C273" s="640">
        <f>+Riverland!C67</f>
        <v>213.63</v>
      </c>
      <c r="D273" s="65">
        <f t="shared" si="58"/>
        <v>0</v>
      </c>
      <c r="E273" s="111">
        <f t="shared" si="59"/>
        <v>0</v>
      </c>
      <c r="F273" s="637">
        <f>+'1A-Per Credit'!C$28</f>
        <v>186.17</v>
      </c>
      <c r="G273" s="638">
        <f t="shared" si="60"/>
        <v>27.460000000000008</v>
      </c>
    </row>
    <row r="274" spans="1:7" x14ac:dyDescent="0.25">
      <c r="A274" s="570" t="s">
        <v>650</v>
      </c>
      <c r="B274" s="451">
        <v>213.63</v>
      </c>
      <c r="C274" s="640">
        <f>+Riverland!C68</f>
        <v>213.63</v>
      </c>
      <c r="D274" s="65">
        <f t="shared" si="58"/>
        <v>0</v>
      </c>
      <c r="E274" s="111">
        <f t="shared" si="59"/>
        <v>0</v>
      </c>
      <c r="F274" s="637">
        <f>+'1A-Per Credit'!C$28</f>
        <v>186.17</v>
      </c>
      <c r="G274" s="638">
        <f t="shared" si="60"/>
        <v>27.460000000000008</v>
      </c>
    </row>
    <row r="275" spans="1:7" x14ac:dyDescent="0.25">
      <c r="A275" s="570" t="s">
        <v>651</v>
      </c>
      <c r="B275" s="451">
        <v>213.63</v>
      </c>
      <c r="C275" s="640">
        <f>+Riverland!C69</f>
        <v>213.63</v>
      </c>
      <c r="D275" s="65">
        <f t="shared" si="58"/>
        <v>0</v>
      </c>
      <c r="E275" s="111">
        <f t="shared" si="59"/>
        <v>0</v>
      </c>
      <c r="F275" s="637">
        <f>+'1A-Per Credit'!C$28</f>
        <v>186.17</v>
      </c>
      <c r="G275" s="638">
        <f t="shared" si="60"/>
        <v>27.460000000000008</v>
      </c>
    </row>
    <row r="276" spans="1:7" x14ac:dyDescent="0.25">
      <c r="A276" s="570" t="s">
        <v>652</v>
      </c>
      <c r="B276" s="451">
        <v>213.63</v>
      </c>
      <c r="C276" s="640">
        <f>+Riverland!C70</f>
        <v>213.63</v>
      </c>
      <c r="D276" s="65">
        <f t="shared" si="58"/>
        <v>0</v>
      </c>
      <c r="E276" s="111">
        <f t="shared" si="59"/>
        <v>0</v>
      </c>
      <c r="F276" s="637">
        <f>+'1A-Per Credit'!C$28</f>
        <v>186.17</v>
      </c>
      <c r="G276" s="638">
        <f t="shared" si="60"/>
        <v>27.460000000000008</v>
      </c>
    </row>
    <row r="277" spans="1:7" x14ac:dyDescent="0.25">
      <c r="A277" s="570" t="s">
        <v>653</v>
      </c>
      <c r="B277" s="451">
        <v>197.15</v>
      </c>
      <c r="C277" s="640">
        <f>+Riverland!C71</f>
        <v>197.15</v>
      </c>
      <c r="D277" s="65">
        <f t="shared" si="58"/>
        <v>0</v>
      </c>
      <c r="E277" s="111">
        <f t="shared" si="59"/>
        <v>0</v>
      </c>
      <c r="F277" s="637">
        <f>+'1A-Per Credit'!C$28</f>
        <v>186.17</v>
      </c>
      <c r="G277" s="638">
        <f t="shared" si="60"/>
        <v>10.980000000000018</v>
      </c>
    </row>
    <row r="278" spans="1:7" x14ac:dyDescent="0.25">
      <c r="A278" s="570" t="s">
        <v>654</v>
      </c>
      <c r="B278" s="451">
        <v>197.15</v>
      </c>
      <c r="C278" s="640">
        <f>+Riverland!C72</f>
        <v>197.15</v>
      </c>
      <c r="D278" s="65">
        <f t="shared" si="58"/>
        <v>0</v>
      </c>
      <c r="E278" s="111">
        <f t="shared" si="59"/>
        <v>0</v>
      </c>
      <c r="F278" s="637">
        <f>+'1A-Per Credit'!C$28</f>
        <v>186.17</v>
      </c>
      <c r="G278" s="638">
        <f t="shared" si="60"/>
        <v>10.980000000000018</v>
      </c>
    </row>
    <row r="279" spans="1:7" x14ac:dyDescent="0.25">
      <c r="A279" s="570" t="s">
        <v>655</v>
      </c>
      <c r="B279" s="451">
        <v>186.17</v>
      </c>
      <c r="C279" s="640">
        <f>+Riverland!C73</f>
        <v>186.17</v>
      </c>
      <c r="D279" s="65">
        <f t="shared" si="58"/>
        <v>0</v>
      </c>
      <c r="E279" s="111">
        <f t="shared" si="59"/>
        <v>0</v>
      </c>
      <c r="F279" s="637">
        <f>+'1A-Per Credit'!C$28</f>
        <v>186.17</v>
      </c>
      <c r="G279" s="638">
        <f t="shared" si="60"/>
        <v>0</v>
      </c>
    </row>
    <row r="280" spans="1:7" x14ac:dyDescent="0.25">
      <c r="A280" s="570" t="s">
        <v>656</v>
      </c>
      <c r="B280" s="451">
        <v>213.63</v>
      </c>
      <c r="C280" s="640">
        <f>+Riverland!C74</f>
        <v>213.63</v>
      </c>
      <c r="D280" s="65">
        <f t="shared" si="58"/>
        <v>0</v>
      </c>
      <c r="E280" s="111">
        <f t="shared" si="59"/>
        <v>0</v>
      </c>
      <c r="F280" s="637">
        <f>+'1A-Per Credit'!C$28</f>
        <v>186.17</v>
      </c>
      <c r="G280" s="638">
        <f t="shared" si="60"/>
        <v>27.460000000000008</v>
      </c>
    </row>
    <row r="281" spans="1:7" x14ac:dyDescent="0.25">
      <c r="A281" s="570" t="s">
        <v>657</v>
      </c>
      <c r="B281" s="451">
        <v>186.17</v>
      </c>
      <c r="C281" s="640">
        <f>+Riverland!C75</f>
        <v>186.17</v>
      </c>
      <c r="D281" s="65">
        <f t="shared" si="58"/>
        <v>0</v>
      </c>
      <c r="E281" s="111">
        <f t="shared" si="59"/>
        <v>0</v>
      </c>
      <c r="F281" s="637">
        <f>+'1A-Per Credit'!C$28</f>
        <v>186.17</v>
      </c>
      <c r="G281" s="638">
        <f t="shared" si="60"/>
        <v>0</v>
      </c>
    </row>
    <row r="282" spans="1:7" x14ac:dyDescent="0.25">
      <c r="A282" s="570" t="s">
        <v>658</v>
      </c>
      <c r="B282" s="451">
        <v>186.17</v>
      </c>
      <c r="C282" s="640">
        <f>+Riverland!C76</f>
        <v>186.17</v>
      </c>
      <c r="D282" s="65">
        <f t="shared" si="58"/>
        <v>0</v>
      </c>
      <c r="E282" s="111">
        <f t="shared" si="59"/>
        <v>0</v>
      </c>
      <c r="F282" s="637">
        <f>+'1A-Per Credit'!C$28</f>
        <v>186.17</v>
      </c>
      <c r="G282" s="638">
        <f t="shared" si="60"/>
        <v>0</v>
      </c>
    </row>
    <row r="283" spans="1:7" x14ac:dyDescent="0.25">
      <c r="A283" s="570" t="s">
        <v>659</v>
      </c>
      <c r="B283" s="451">
        <v>186.17</v>
      </c>
      <c r="C283" s="640">
        <f>+Riverland!C77</f>
        <v>186.17</v>
      </c>
      <c r="D283" s="65">
        <f t="shared" si="58"/>
        <v>0</v>
      </c>
      <c r="E283" s="111">
        <f t="shared" si="59"/>
        <v>0</v>
      </c>
      <c r="F283" s="637">
        <f>+'1A-Per Credit'!C$28</f>
        <v>186.17</v>
      </c>
      <c r="G283" s="638">
        <f t="shared" si="60"/>
        <v>0</v>
      </c>
    </row>
    <row r="284" spans="1:7" x14ac:dyDescent="0.25">
      <c r="A284" s="570" t="s">
        <v>660</v>
      </c>
      <c r="B284" s="451">
        <v>186.17</v>
      </c>
      <c r="C284" s="640">
        <f>+Riverland!C78</f>
        <v>186.17</v>
      </c>
      <c r="D284" s="65">
        <f t="shared" si="58"/>
        <v>0</v>
      </c>
      <c r="E284" s="111">
        <f t="shared" si="59"/>
        <v>0</v>
      </c>
      <c r="F284" s="637">
        <f>+'1A-Per Credit'!C$28</f>
        <v>186.17</v>
      </c>
      <c r="G284" s="638">
        <f t="shared" si="60"/>
        <v>0</v>
      </c>
    </row>
    <row r="285" spans="1:7" x14ac:dyDescent="0.25">
      <c r="A285" s="570" t="s">
        <v>661</v>
      </c>
      <c r="B285" s="451">
        <v>227.63</v>
      </c>
      <c r="C285" s="640">
        <f>+Riverland!C79</f>
        <v>227.63</v>
      </c>
      <c r="D285" s="65">
        <f t="shared" si="58"/>
        <v>0</v>
      </c>
      <c r="E285" s="111">
        <f t="shared" si="59"/>
        <v>0</v>
      </c>
      <c r="F285" s="637">
        <f>+'1A-Per Credit'!C$28</f>
        <v>186.17</v>
      </c>
      <c r="G285" s="638">
        <f t="shared" si="60"/>
        <v>41.460000000000008</v>
      </c>
    </row>
    <row r="286" spans="1:7" x14ac:dyDescent="0.25">
      <c r="A286" s="570" t="s">
        <v>662</v>
      </c>
      <c r="B286" s="451">
        <v>197.15</v>
      </c>
      <c r="C286" s="640">
        <f>+Riverland!C80</f>
        <v>197.15</v>
      </c>
      <c r="D286" s="65">
        <f t="shared" si="58"/>
        <v>0</v>
      </c>
      <c r="E286" s="111">
        <f t="shared" si="59"/>
        <v>0</v>
      </c>
      <c r="F286" s="637">
        <f>+'1A-Per Credit'!C$28</f>
        <v>186.17</v>
      </c>
      <c r="G286" s="638">
        <f t="shared" si="60"/>
        <v>10.980000000000018</v>
      </c>
    </row>
    <row r="287" spans="1:7" x14ac:dyDescent="0.25">
      <c r="A287" s="570" t="s">
        <v>663</v>
      </c>
      <c r="B287" s="451">
        <v>213.63</v>
      </c>
      <c r="C287" s="640">
        <f>+Riverland!C81</f>
        <v>213.63</v>
      </c>
      <c r="D287" s="65">
        <f t="shared" si="58"/>
        <v>0</v>
      </c>
      <c r="E287" s="111">
        <f t="shared" si="59"/>
        <v>0</v>
      </c>
      <c r="F287" s="637">
        <f>+'1A-Per Credit'!C$28</f>
        <v>186.17</v>
      </c>
      <c r="G287" s="638">
        <f t="shared" si="60"/>
        <v>27.460000000000008</v>
      </c>
    </row>
    <row r="288" spans="1:7" x14ac:dyDescent="0.25">
      <c r="A288" s="570" t="s">
        <v>664</v>
      </c>
      <c r="B288" s="451">
        <v>197.15</v>
      </c>
      <c r="C288" s="640">
        <f>+Riverland!C82</f>
        <v>197.15</v>
      </c>
      <c r="D288" s="65">
        <f t="shared" si="58"/>
        <v>0</v>
      </c>
      <c r="E288" s="111">
        <f t="shared" si="59"/>
        <v>0</v>
      </c>
      <c r="F288" s="637">
        <f>+'1A-Per Credit'!C$28</f>
        <v>186.17</v>
      </c>
      <c r="G288" s="638">
        <f t="shared" si="60"/>
        <v>10.980000000000018</v>
      </c>
    </row>
    <row r="289" spans="1:7" x14ac:dyDescent="0.25">
      <c r="A289" s="570" t="s">
        <v>665</v>
      </c>
      <c r="B289" s="451">
        <v>197.15</v>
      </c>
      <c r="C289" s="640">
        <f>+Riverland!C83</f>
        <v>197.15</v>
      </c>
      <c r="D289" s="65">
        <f t="shared" si="58"/>
        <v>0</v>
      </c>
      <c r="E289" s="111">
        <f t="shared" si="59"/>
        <v>0</v>
      </c>
      <c r="F289" s="637">
        <f>+'1A-Per Credit'!C$28</f>
        <v>186.17</v>
      </c>
      <c r="G289" s="638">
        <f t="shared" si="60"/>
        <v>10.980000000000018</v>
      </c>
    </row>
    <row r="290" spans="1:7" x14ac:dyDescent="0.25">
      <c r="A290" s="570" t="s">
        <v>666</v>
      </c>
      <c r="B290" s="451">
        <v>241.08</v>
      </c>
      <c r="C290" s="640">
        <f>+Riverland!C84</f>
        <v>241.08</v>
      </c>
      <c r="D290" s="65">
        <f t="shared" si="58"/>
        <v>0</v>
      </c>
      <c r="E290" s="111">
        <f t="shared" si="59"/>
        <v>0</v>
      </c>
      <c r="F290" s="637">
        <f>+'1A-Per Credit'!C$28</f>
        <v>186.17</v>
      </c>
      <c r="G290" s="638">
        <f t="shared" si="60"/>
        <v>54.910000000000025</v>
      </c>
    </row>
    <row r="291" spans="1:7" x14ac:dyDescent="0.25">
      <c r="A291" s="570" t="s">
        <v>667</v>
      </c>
      <c r="B291" s="331">
        <v>241.08</v>
      </c>
      <c r="C291" s="640">
        <f>+Riverland!C85</f>
        <v>241.08</v>
      </c>
      <c r="D291" s="66">
        <f t="shared" si="58"/>
        <v>0</v>
      </c>
      <c r="E291" s="111">
        <f t="shared" si="59"/>
        <v>0</v>
      </c>
      <c r="F291" s="637">
        <f>+'1A-Per Credit'!C$28</f>
        <v>186.17</v>
      </c>
      <c r="G291" s="638">
        <f t="shared" si="60"/>
        <v>54.910000000000025</v>
      </c>
    </row>
    <row r="292" spans="1:7" x14ac:dyDescent="0.25">
      <c r="A292" s="115" t="s">
        <v>352</v>
      </c>
      <c r="B292" s="250"/>
      <c r="C292" s="120"/>
      <c r="D292" s="119"/>
      <c r="E292" s="115"/>
      <c r="F292" s="146"/>
      <c r="G292" s="145"/>
    </row>
    <row r="293" spans="1:7" x14ac:dyDescent="0.25">
      <c r="A293" s="211" t="s">
        <v>668</v>
      </c>
      <c r="B293" s="252">
        <v>235.49</v>
      </c>
      <c r="C293" s="212">
        <f>+Rochester!C41</f>
        <v>235.49</v>
      </c>
      <c r="D293" s="64">
        <f t="shared" ref="D293:D304" si="61">+(C293-B293)/B293</f>
        <v>0</v>
      </c>
      <c r="E293" s="316">
        <f t="shared" ref="E293:E304" si="62">+C293-B293</f>
        <v>0</v>
      </c>
      <c r="F293" s="637">
        <f>+'1A-Per Credit'!C$29</f>
        <v>185.49</v>
      </c>
      <c r="G293" s="638">
        <f t="shared" ref="G293:G304" si="63">+C293-F293</f>
        <v>50</v>
      </c>
    </row>
    <row r="294" spans="1:7" x14ac:dyDescent="0.25">
      <c r="A294" s="633" t="s">
        <v>669</v>
      </c>
      <c r="B294" s="451">
        <v>235.49</v>
      </c>
      <c r="C294" s="640">
        <f>+Rochester!C42</f>
        <v>235.49</v>
      </c>
      <c r="D294" s="65">
        <f t="shared" si="61"/>
        <v>0</v>
      </c>
      <c r="E294" s="316">
        <f t="shared" si="62"/>
        <v>0</v>
      </c>
      <c r="F294" s="637">
        <f>+'1A-Per Credit'!C$29</f>
        <v>185.49</v>
      </c>
      <c r="G294" s="638">
        <f t="shared" si="63"/>
        <v>50</v>
      </c>
    </row>
    <row r="295" spans="1:7" x14ac:dyDescent="0.25">
      <c r="A295" s="633" t="s">
        <v>670</v>
      </c>
      <c r="B295" s="451">
        <v>235.49</v>
      </c>
      <c r="C295" s="640">
        <f>+Rochester!C43</f>
        <v>235.49</v>
      </c>
      <c r="D295" s="65">
        <f t="shared" si="61"/>
        <v>0</v>
      </c>
      <c r="E295" s="316">
        <f t="shared" si="62"/>
        <v>0</v>
      </c>
      <c r="F295" s="637">
        <f>+'1A-Per Credit'!C$29</f>
        <v>185.49</v>
      </c>
      <c r="G295" s="638">
        <f t="shared" si="63"/>
        <v>50</v>
      </c>
    </row>
    <row r="296" spans="1:7" x14ac:dyDescent="0.25">
      <c r="A296" s="633" t="s">
        <v>671</v>
      </c>
      <c r="B296" s="451">
        <v>235.49</v>
      </c>
      <c r="C296" s="640">
        <f>+Rochester!C44</f>
        <v>235.49</v>
      </c>
      <c r="D296" s="65">
        <f t="shared" si="61"/>
        <v>0</v>
      </c>
      <c r="E296" s="316">
        <f t="shared" si="62"/>
        <v>0</v>
      </c>
      <c r="F296" s="637">
        <f>+'1A-Per Credit'!C$29</f>
        <v>185.49</v>
      </c>
      <c r="G296" s="638">
        <f t="shared" si="63"/>
        <v>50</v>
      </c>
    </row>
    <row r="297" spans="1:7" x14ac:dyDescent="0.25">
      <c r="A297" s="633" t="s">
        <v>672</v>
      </c>
      <c r="B297" s="451">
        <v>235.49</v>
      </c>
      <c r="C297" s="640">
        <f>+Rochester!C45</f>
        <v>235.49</v>
      </c>
      <c r="D297" s="65">
        <f t="shared" si="61"/>
        <v>0</v>
      </c>
      <c r="E297" s="316">
        <f t="shared" si="62"/>
        <v>0</v>
      </c>
      <c r="F297" s="637">
        <f>+'1A-Per Credit'!C$29</f>
        <v>185.49</v>
      </c>
      <c r="G297" s="638">
        <f t="shared" si="63"/>
        <v>50</v>
      </c>
    </row>
    <row r="298" spans="1:7" x14ac:dyDescent="0.25">
      <c r="A298" s="633" t="s">
        <v>673</v>
      </c>
      <c r="B298" s="451">
        <v>235.49</v>
      </c>
      <c r="C298" s="640">
        <f>+Rochester!C46</f>
        <v>235.49</v>
      </c>
      <c r="D298" s="65">
        <f t="shared" si="61"/>
        <v>0</v>
      </c>
      <c r="E298" s="316">
        <f t="shared" si="62"/>
        <v>0</v>
      </c>
      <c r="F298" s="637">
        <f>+'1A-Per Credit'!C$29</f>
        <v>185.49</v>
      </c>
      <c r="G298" s="638">
        <f t="shared" si="63"/>
        <v>50</v>
      </c>
    </row>
    <row r="299" spans="1:7" x14ac:dyDescent="0.25">
      <c r="A299" s="633" t="s">
        <v>674</v>
      </c>
      <c r="B299" s="451">
        <v>235.49</v>
      </c>
      <c r="C299" s="640">
        <f>+Rochester!C47</f>
        <v>235.49</v>
      </c>
      <c r="D299" s="65">
        <f t="shared" si="61"/>
        <v>0</v>
      </c>
      <c r="E299" s="316">
        <f t="shared" si="62"/>
        <v>0</v>
      </c>
      <c r="F299" s="637">
        <f>+'1A-Per Credit'!C$29</f>
        <v>185.49</v>
      </c>
      <c r="G299" s="638">
        <f t="shared" si="63"/>
        <v>50</v>
      </c>
    </row>
    <row r="300" spans="1:7" x14ac:dyDescent="0.25">
      <c r="A300" s="633" t="s">
        <v>675</v>
      </c>
      <c r="B300" s="451">
        <v>205.49</v>
      </c>
      <c r="C300" s="640">
        <f>+Rochester!C48</f>
        <v>205.49</v>
      </c>
      <c r="D300" s="65">
        <f t="shared" si="61"/>
        <v>0</v>
      </c>
      <c r="E300" s="316">
        <f t="shared" si="62"/>
        <v>0</v>
      </c>
      <c r="F300" s="637">
        <f>+'1A-Per Credit'!C$29</f>
        <v>185.49</v>
      </c>
      <c r="G300" s="638">
        <f t="shared" si="63"/>
        <v>20</v>
      </c>
    </row>
    <row r="301" spans="1:7" x14ac:dyDescent="0.25">
      <c r="A301" s="633" t="s">
        <v>676</v>
      </c>
      <c r="B301" s="451">
        <v>215.49</v>
      </c>
      <c r="C301" s="640">
        <f>+Rochester!C49</f>
        <v>215.49</v>
      </c>
      <c r="D301" s="65">
        <f t="shared" si="61"/>
        <v>0</v>
      </c>
      <c r="E301" s="316">
        <f t="shared" si="62"/>
        <v>0</v>
      </c>
      <c r="F301" s="637">
        <f>+'1A-Per Credit'!C$29</f>
        <v>185.49</v>
      </c>
      <c r="G301" s="638">
        <f t="shared" si="63"/>
        <v>30</v>
      </c>
    </row>
    <row r="302" spans="1:7" x14ac:dyDescent="0.25">
      <c r="A302" s="633" t="s">
        <v>677</v>
      </c>
      <c r="B302" s="451">
        <v>201.12</v>
      </c>
      <c r="C302" s="654">
        <f>+Rochester!C50</f>
        <v>201.12</v>
      </c>
      <c r="D302" s="655">
        <f t="shared" si="61"/>
        <v>0</v>
      </c>
      <c r="E302" s="316">
        <f t="shared" si="62"/>
        <v>0</v>
      </c>
      <c r="F302" s="637">
        <f>+'1A-Per Credit'!C$29</f>
        <v>185.49</v>
      </c>
      <c r="G302" s="638">
        <f t="shared" si="63"/>
        <v>15.629999999999995</v>
      </c>
    </row>
    <row r="303" spans="1:7" x14ac:dyDescent="0.25">
      <c r="A303" s="633" t="s">
        <v>678</v>
      </c>
      <c r="B303" s="451">
        <v>201.12</v>
      </c>
      <c r="C303" s="654">
        <f>+Rochester!C51</f>
        <v>201.12</v>
      </c>
      <c r="D303" s="655">
        <f t="shared" si="61"/>
        <v>0</v>
      </c>
      <c r="E303" s="316">
        <f t="shared" si="62"/>
        <v>0</v>
      </c>
      <c r="F303" s="637">
        <f>+'1A-Per Credit'!C$29</f>
        <v>185.49</v>
      </c>
      <c r="G303" s="638">
        <f t="shared" si="63"/>
        <v>15.629999999999995</v>
      </c>
    </row>
    <row r="304" spans="1:7" x14ac:dyDescent="0.25">
      <c r="A304" s="213" t="s">
        <v>679</v>
      </c>
      <c r="B304" s="331">
        <v>201.12</v>
      </c>
      <c r="C304" s="453">
        <f>+Rochester!C52</f>
        <v>201.12</v>
      </c>
      <c r="D304" s="66">
        <f t="shared" si="61"/>
        <v>0</v>
      </c>
      <c r="E304" s="316">
        <f t="shared" si="62"/>
        <v>0</v>
      </c>
      <c r="F304" s="637">
        <f>+'1A-Per Credit'!C$29</f>
        <v>185.49</v>
      </c>
      <c r="G304" s="638">
        <f t="shared" si="63"/>
        <v>15.629999999999995</v>
      </c>
    </row>
    <row r="305" spans="1:7" x14ac:dyDescent="0.25">
      <c r="A305" s="115" t="s">
        <v>33</v>
      </c>
      <c r="B305" s="250"/>
      <c r="C305" s="120"/>
      <c r="D305" s="119"/>
      <c r="E305" s="115"/>
      <c r="F305" s="146"/>
      <c r="G305" s="145"/>
    </row>
    <row r="306" spans="1:7" x14ac:dyDescent="0.25">
      <c r="A306" s="570" t="s">
        <v>680</v>
      </c>
      <c r="B306" s="252">
        <v>210.32</v>
      </c>
      <c r="C306" s="640">
        <f>+'Saint Paul'!C29</f>
        <v>210.32</v>
      </c>
      <c r="D306" s="64">
        <f t="shared" ref="D306:D337" si="64">+(C306-B306)/B306</f>
        <v>0</v>
      </c>
      <c r="E306" s="112">
        <f t="shared" ref="E306:E337" si="65">+C306-B306</f>
        <v>0</v>
      </c>
      <c r="F306" s="231">
        <f>+'1A-Per Credit'!C$30</f>
        <v>182.87</v>
      </c>
      <c r="G306" s="638">
        <f t="shared" ref="G306:G336" si="66">+C306-F306</f>
        <v>27.449999999999989</v>
      </c>
    </row>
    <row r="307" spans="1:7" x14ac:dyDescent="0.25">
      <c r="A307" s="570" t="s">
        <v>681</v>
      </c>
      <c r="B307" s="451">
        <v>210.32</v>
      </c>
      <c r="C307" s="640">
        <f>+'Saint Paul'!C30</f>
        <v>210.32</v>
      </c>
      <c r="D307" s="65">
        <f t="shared" si="64"/>
        <v>0</v>
      </c>
      <c r="E307" s="111">
        <f t="shared" si="65"/>
        <v>0</v>
      </c>
      <c r="F307" s="637">
        <f>+'1A-Per Credit'!C$30</f>
        <v>182.87</v>
      </c>
      <c r="G307" s="638">
        <f t="shared" si="66"/>
        <v>27.449999999999989</v>
      </c>
    </row>
    <row r="308" spans="1:7" x14ac:dyDescent="0.25">
      <c r="A308" s="570" t="s">
        <v>682</v>
      </c>
      <c r="B308" s="451">
        <v>190.27</v>
      </c>
      <c r="C308" s="640">
        <f>+'Saint Paul'!C31</f>
        <v>190.27</v>
      </c>
      <c r="D308" s="65">
        <f t="shared" si="64"/>
        <v>0</v>
      </c>
      <c r="E308" s="111">
        <f t="shared" si="65"/>
        <v>0</v>
      </c>
      <c r="F308" s="637">
        <f>+'1A-Per Credit'!C$30</f>
        <v>182.87</v>
      </c>
      <c r="G308" s="638">
        <f t="shared" si="66"/>
        <v>7.4000000000000057</v>
      </c>
    </row>
    <row r="309" spans="1:7" x14ac:dyDescent="0.25">
      <c r="A309" s="570" t="s">
        <v>683</v>
      </c>
      <c r="B309" s="451">
        <v>198.46</v>
      </c>
      <c r="C309" s="640">
        <f>+'Saint Paul'!C32</f>
        <v>198.46</v>
      </c>
      <c r="D309" s="65">
        <f t="shared" si="64"/>
        <v>0</v>
      </c>
      <c r="E309" s="111">
        <f t="shared" si="65"/>
        <v>0</v>
      </c>
      <c r="F309" s="637">
        <f>+'1A-Per Credit'!C$30</f>
        <v>182.87</v>
      </c>
      <c r="G309" s="638">
        <f t="shared" si="66"/>
        <v>15.590000000000003</v>
      </c>
    </row>
    <row r="310" spans="1:7" x14ac:dyDescent="0.25">
      <c r="A310" s="570" t="s">
        <v>684</v>
      </c>
      <c r="B310" s="451">
        <v>198.46</v>
      </c>
      <c r="C310" s="640">
        <f>+'Saint Paul'!C33</f>
        <v>198.46</v>
      </c>
      <c r="D310" s="65">
        <f t="shared" si="64"/>
        <v>0</v>
      </c>
      <c r="E310" s="111">
        <f t="shared" si="65"/>
        <v>0</v>
      </c>
      <c r="F310" s="637">
        <f>+'1A-Per Credit'!C$30</f>
        <v>182.87</v>
      </c>
      <c r="G310" s="638">
        <f t="shared" si="66"/>
        <v>15.590000000000003</v>
      </c>
    </row>
    <row r="311" spans="1:7" x14ac:dyDescent="0.25">
      <c r="A311" s="570" t="s">
        <v>685</v>
      </c>
      <c r="B311" s="451">
        <v>198.46</v>
      </c>
      <c r="C311" s="640">
        <f>+'Saint Paul'!C34</f>
        <v>198.46</v>
      </c>
      <c r="D311" s="65">
        <f t="shared" si="64"/>
        <v>0</v>
      </c>
      <c r="E311" s="111">
        <f t="shared" si="65"/>
        <v>0</v>
      </c>
      <c r="F311" s="637">
        <f>+'1A-Per Credit'!C$30</f>
        <v>182.87</v>
      </c>
      <c r="G311" s="638">
        <f t="shared" si="66"/>
        <v>15.590000000000003</v>
      </c>
    </row>
    <row r="312" spans="1:7" x14ac:dyDescent="0.25">
      <c r="A312" s="570" t="s">
        <v>686</v>
      </c>
      <c r="B312" s="451">
        <v>198.46</v>
      </c>
      <c r="C312" s="640">
        <f>+'Saint Paul'!C35</f>
        <v>198.46</v>
      </c>
      <c r="D312" s="65">
        <f t="shared" si="64"/>
        <v>0</v>
      </c>
      <c r="E312" s="111">
        <f t="shared" si="65"/>
        <v>0</v>
      </c>
      <c r="F312" s="637">
        <f>+'1A-Per Credit'!C$30</f>
        <v>182.87</v>
      </c>
      <c r="G312" s="638">
        <f t="shared" si="66"/>
        <v>15.590000000000003</v>
      </c>
    </row>
    <row r="313" spans="1:7" x14ac:dyDescent="0.25">
      <c r="A313" s="570" t="s">
        <v>687</v>
      </c>
      <c r="B313" s="451">
        <v>198.46</v>
      </c>
      <c r="C313" s="640">
        <f>+'Saint Paul'!C36</f>
        <v>198.46</v>
      </c>
      <c r="D313" s="65">
        <f t="shared" si="64"/>
        <v>0</v>
      </c>
      <c r="E313" s="111">
        <f t="shared" si="65"/>
        <v>0</v>
      </c>
      <c r="F313" s="637">
        <f>+'1A-Per Credit'!C$30</f>
        <v>182.87</v>
      </c>
      <c r="G313" s="638">
        <f t="shared" si="66"/>
        <v>15.590000000000003</v>
      </c>
    </row>
    <row r="314" spans="1:7" x14ac:dyDescent="0.25">
      <c r="A314" s="570" t="s">
        <v>688</v>
      </c>
      <c r="B314" s="451">
        <v>198.46</v>
      </c>
      <c r="C314" s="640">
        <f>+'Saint Paul'!C37</f>
        <v>198.46</v>
      </c>
      <c r="D314" s="65">
        <f t="shared" si="64"/>
        <v>0</v>
      </c>
      <c r="E314" s="111">
        <f t="shared" si="65"/>
        <v>0</v>
      </c>
      <c r="F314" s="637">
        <f>+'1A-Per Credit'!C$30</f>
        <v>182.87</v>
      </c>
      <c r="G314" s="638">
        <f t="shared" si="66"/>
        <v>15.590000000000003</v>
      </c>
    </row>
    <row r="315" spans="1:7" x14ac:dyDescent="0.25">
      <c r="A315" s="570" t="s">
        <v>689</v>
      </c>
      <c r="B315" s="451">
        <v>198.46</v>
      </c>
      <c r="C315" s="640">
        <f>+'Saint Paul'!C38</f>
        <v>198.46</v>
      </c>
      <c r="D315" s="65">
        <f t="shared" si="64"/>
        <v>0</v>
      </c>
      <c r="E315" s="111">
        <f t="shared" si="65"/>
        <v>0</v>
      </c>
      <c r="F315" s="637">
        <f>+'1A-Per Credit'!C$30</f>
        <v>182.87</v>
      </c>
      <c r="G315" s="638">
        <f t="shared" si="66"/>
        <v>15.590000000000003</v>
      </c>
    </row>
    <row r="316" spans="1:7" x14ac:dyDescent="0.25">
      <c r="A316" s="570" t="s">
        <v>690</v>
      </c>
      <c r="B316" s="451">
        <v>198.46</v>
      </c>
      <c r="C316" s="640">
        <f>+'Saint Paul'!C39</f>
        <v>198.46</v>
      </c>
      <c r="D316" s="65">
        <f t="shared" si="64"/>
        <v>0</v>
      </c>
      <c r="E316" s="111">
        <f t="shared" si="65"/>
        <v>0</v>
      </c>
      <c r="F316" s="637">
        <f>+'1A-Per Credit'!C$30</f>
        <v>182.87</v>
      </c>
      <c r="G316" s="638">
        <f t="shared" si="66"/>
        <v>15.590000000000003</v>
      </c>
    </row>
    <row r="317" spans="1:7" x14ac:dyDescent="0.25">
      <c r="A317" s="570" t="s">
        <v>691</v>
      </c>
      <c r="B317" s="451">
        <v>198.46</v>
      </c>
      <c r="C317" s="640">
        <f>+'Saint Paul'!C40</f>
        <v>198.46</v>
      </c>
      <c r="D317" s="65">
        <f t="shared" si="64"/>
        <v>0</v>
      </c>
      <c r="E317" s="111">
        <f t="shared" si="65"/>
        <v>0</v>
      </c>
      <c r="F317" s="637">
        <f>+'1A-Per Credit'!C$30</f>
        <v>182.87</v>
      </c>
      <c r="G317" s="638">
        <f t="shared" si="66"/>
        <v>15.590000000000003</v>
      </c>
    </row>
    <row r="318" spans="1:7" x14ac:dyDescent="0.25">
      <c r="A318" s="570" t="s">
        <v>692</v>
      </c>
      <c r="B318" s="451">
        <v>198.46</v>
      </c>
      <c r="C318" s="640">
        <f>+'Saint Paul'!C41</f>
        <v>198.46</v>
      </c>
      <c r="D318" s="65">
        <f t="shared" si="64"/>
        <v>0</v>
      </c>
      <c r="E318" s="111">
        <f t="shared" si="65"/>
        <v>0</v>
      </c>
      <c r="F318" s="637">
        <f>+'1A-Per Credit'!C$30</f>
        <v>182.87</v>
      </c>
      <c r="G318" s="638">
        <f t="shared" si="66"/>
        <v>15.590000000000003</v>
      </c>
    </row>
    <row r="319" spans="1:7" x14ac:dyDescent="0.25">
      <c r="A319" s="570" t="s">
        <v>693</v>
      </c>
      <c r="B319" s="451">
        <v>198.46</v>
      </c>
      <c r="C319" s="640">
        <f>+'Saint Paul'!C42</f>
        <v>198.46</v>
      </c>
      <c r="D319" s="65">
        <f t="shared" si="64"/>
        <v>0</v>
      </c>
      <c r="E319" s="111">
        <f t="shared" si="65"/>
        <v>0</v>
      </c>
      <c r="F319" s="637">
        <f>+'1A-Per Credit'!C$30</f>
        <v>182.87</v>
      </c>
      <c r="G319" s="638">
        <f t="shared" si="66"/>
        <v>15.590000000000003</v>
      </c>
    </row>
    <row r="320" spans="1:7" x14ac:dyDescent="0.25">
      <c r="A320" s="570" t="s">
        <v>694</v>
      </c>
      <c r="B320" s="451">
        <v>198.46</v>
      </c>
      <c r="C320" s="640">
        <f>+'Saint Paul'!C43</f>
        <v>198.46</v>
      </c>
      <c r="D320" s="65">
        <f t="shared" si="64"/>
        <v>0</v>
      </c>
      <c r="E320" s="111">
        <f t="shared" si="65"/>
        <v>0</v>
      </c>
      <c r="F320" s="637">
        <f>+'1A-Per Credit'!C$30</f>
        <v>182.87</v>
      </c>
      <c r="G320" s="638">
        <f t="shared" si="66"/>
        <v>15.590000000000003</v>
      </c>
    </row>
    <row r="321" spans="1:7" x14ac:dyDescent="0.25">
      <c r="A321" s="570" t="s">
        <v>695</v>
      </c>
      <c r="B321" s="451">
        <v>198.46</v>
      </c>
      <c r="C321" s="640">
        <f>+'Saint Paul'!C44</f>
        <v>198.46</v>
      </c>
      <c r="D321" s="65">
        <f t="shared" si="64"/>
        <v>0</v>
      </c>
      <c r="E321" s="111">
        <f t="shared" si="65"/>
        <v>0</v>
      </c>
      <c r="F321" s="637">
        <f>+'1A-Per Credit'!C$30</f>
        <v>182.87</v>
      </c>
      <c r="G321" s="638">
        <f t="shared" si="66"/>
        <v>15.590000000000003</v>
      </c>
    </row>
    <row r="322" spans="1:7" x14ac:dyDescent="0.25">
      <c r="A322" s="570" t="s">
        <v>696</v>
      </c>
      <c r="B322" s="451">
        <v>198.46</v>
      </c>
      <c r="C322" s="640">
        <f>+'Saint Paul'!C45</f>
        <v>198.46</v>
      </c>
      <c r="D322" s="65">
        <f t="shared" si="64"/>
        <v>0</v>
      </c>
      <c r="E322" s="111">
        <f t="shared" si="65"/>
        <v>0</v>
      </c>
      <c r="F322" s="637">
        <f>+'1A-Per Credit'!C$30</f>
        <v>182.87</v>
      </c>
      <c r="G322" s="638">
        <f t="shared" si="66"/>
        <v>15.590000000000003</v>
      </c>
    </row>
    <row r="323" spans="1:7" x14ac:dyDescent="0.25">
      <c r="A323" s="570" t="s">
        <v>697</v>
      </c>
      <c r="B323" s="451">
        <v>198.46</v>
      </c>
      <c r="C323" s="640">
        <f>+'Saint Paul'!C46</f>
        <v>198.46</v>
      </c>
      <c r="D323" s="65">
        <f t="shared" si="64"/>
        <v>0</v>
      </c>
      <c r="E323" s="111">
        <f t="shared" si="65"/>
        <v>0</v>
      </c>
      <c r="F323" s="637">
        <f>+'1A-Per Credit'!C$30</f>
        <v>182.87</v>
      </c>
      <c r="G323" s="638">
        <f t="shared" si="66"/>
        <v>15.590000000000003</v>
      </c>
    </row>
    <row r="324" spans="1:7" x14ac:dyDescent="0.25">
      <c r="A324" s="570" t="s">
        <v>698</v>
      </c>
      <c r="B324" s="451">
        <v>198.46</v>
      </c>
      <c r="C324" s="640">
        <f>+'Saint Paul'!C47</f>
        <v>198.46</v>
      </c>
      <c r="D324" s="65">
        <f t="shared" si="64"/>
        <v>0</v>
      </c>
      <c r="E324" s="111">
        <f t="shared" si="65"/>
        <v>0</v>
      </c>
      <c r="F324" s="637">
        <f>+'1A-Per Credit'!C$30</f>
        <v>182.87</v>
      </c>
      <c r="G324" s="638">
        <f t="shared" si="66"/>
        <v>15.590000000000003</v>
      </c>
    </row>
    <row r="325" spans="1:7" x14ac:dyDescent="0.25">
      <c r="A325" s="570" t="s">
        <v>699</v>
      </c>
      <c r="B325" s="451">
        <v>198.46</v>
      </c>
      <c r="C325" s="640">
        <f>+'Saint Paul'!C48</f>
        <v>198.46</v>
      </c>
      <c r="D325" s="65">
        <f t="shared" si="64"/>
        <v>0</v>
      </c>
      <c r="E325" s="111">
        <f t="shared" si="65"/>
        <v>0</v>
      </c>
      <c r="F325" s="637">
        <f>+'1A-Per Credit'!C$30</f>
        <v>182.87</v>
      </c>
      <c r="G325" s="638">
        <f t="shared" si="66"/>
        <v>15.590000000000003</v>
      </c>
    </row>
    <row r="326" spans="1:7" x14ac:dyDescent="0.25">
      <c r="A326" s="570" t="s">
        <v>700</v>
      </c>
      <c r="B326" s="451">
        <v>198.46</v>
      </c>
      <c r="C326" s="640">
        <f>+'Saint Paul'!C49</f>
        <v>198.46</v>
      </c>
      <c r="D326" s="65">
        <f t="shared" si="64"/>
        <v>0</v>
      </c>
      <c r="E326" s="111">
        <f t="shared" si="65"/>
        <v>0</v>
      </c>
      <c r="F326" s="637">
        <f>+'1A-Per Credit'!C$30</f>
        <v>182.87</v>
      </c>
      <c r="G326" s="638">
        <f t="shared" si="66"/>
        <v>15.590000000000003</v>
      </c>
    </row>
    <row r="327" spans="1:7" x14ac:dyDescent="0.25">
      <c r="A327" s="570" t="s">
        <v>701</v>
      </c>
      <c r="B327" s="451">
        <v>198.46</v>
      </c>
      <c r="C327" s="640">
        <f>+'Saint Paul'!C50</f>
        <v>198.46</v>
      </c>
      <c r="D327" s="65">
        <f t="shared" si="64"/>
        <v>0</v>
      </c>
      <c r="E327" s="111">
        <f t="shared" si="65"/>
        <v>0</v>
      </c>
      <c r="F327" s="637">
        <f>+'1A-Per Credit'!C$30</f>
        <v>182.87</v>
      </c>
      <c r="G327" s="638">
        <f t="shared" si="66"/>
        <v>15.590000000000003</v>
      </c>
    </row>
    <row r="328" spans="1:7" x14ac:dyDescent="0.25">
      <c r="A328" s="570" t="s">
        <v>702</v>
      </c>
      <c r="B328" s="451">
        <v>198.46</v>
      </c>
      <c r="C328" s="640">
        <f>+'Saint Paul'!C51</f>
        <v>198.46</v>
      </c>
      <c r="D328" s="65">
        <f t="shared" si="64"/>
        <v>0</v>
      </c>
      <c r="E328" s="111">
        <f t="shared" si="65"/>
        <v>0</v>
      </c>
      <c r="F328" s="637">
        <f>+'1A-Per Credit'!C$30</f>
        <v>182.87</v>
      </c>
      <c r="G328" s="638">
        <f t="shared" si="66"/>
        <v>15.590000000000003</v>
      </c>
    </row>
    <row r="329" spans="1:7" x14ac:dyDescent="0.25">
      <c r="A329" s="570" t="s">
        <v>703</v>
      </c>
      <c r="B329" s="451">
        <v>220.4</v>
      </c>
      <c r="C329" s="640">
        <f>+'Saint Paul'!C52</f>
        <v>220.4</v>
      </c>
      <c r="D329" s="65">
        <f t="shared" si="64"/>
        <v>0</v>
      </c>
      <c r="E329" s="111">
        <f t="shared" si="65"/>
        <v>0</v>
      </c>
      <c r="F329" s="637">
        <f>+'1A-Per Credit'!C$30</f>
        <v>182.87</v>
      </c>
      <c r="G329" s="638">
        <f t="shared" si="66"/>
        <v>37.53</v>
      </c>
    </row>
    <row r="330" spans="1:7" x14ac:dyDescent="0.25">
      <c r="A330" s="570" t="s">
        <v>704</v>
      </c>
      <c r="B330" s="451">
        <v>220.4</v>
      </c>
      <c r="C330" s="640">
        <f>+'Saint Paul'!C53</f>
        <v>220.4</v>
      </c>
      <c r="D330" s="65">
        <f t="shared" si="64"/>
        <v>0</v>
      </c>
      <c r="E330" s="111">
        <f t="shared" si="65"/>
        <v>0</v>
      </c>
      <c r="F330" s="637">
        <f>+'1A-Per Credit'!C$30</f>
        <v>182.87</v>
      </c>
      <c r="G330" s="638">
        <f t="shared" si="66"/>
        <v>37.53</v>
      </c>
    </row>
    <row r="331" spans="1:7" x14ac:dyDescent="0.25">
      <c r="A331" s="570" t="s">
        <v>705</v>
      </c>
      <c r="B331" s="451">
        <v>220.4</v>
      </c>
      <c r="C331" s="640">
        <f>+'Saint Paul'!C54</f>
        <v>220.4</v>
      </c>
      <c r="D331" s="65">
        <f t="shared" si="64"/>
        <v>0</v>
      </c>
      <c r="E331" s="111">
        <f t="shared" si="65"/>
        <v>0</v>
      </c>
      <c r="F331" s="637">
        <f>+'1A-Per Credit'!C$30</f>
        <v>182.87</v>
      </c>
      <c r="G331" s="638">
        <f t="shared" si="66"/>
        <v>37.53</v>
      </c>
    </row>
    <row r="332" spans="1:7" x14ac:dyDescent="0.25">
      <c r="A332" s="570" t="s">
        <v>706</v>
      </c>
      <c r="B332" s="451">
        <v>220.4</v>
      </c>
      <c r="C332" s="640">
        <f>+'Saint Paul'!C55</f>
        <v>220.4</v>
      </c>
      <c r="D332" s="65">
        <f t="shared" si="64"/>
        <v>0</v>
      </c>
      <c r="E332" s="111">
        <f t="shared" si="65"/>
        <v>0</v>
      </c>
      <c r="F332" s="637">
        <f>+'1A-Per Credit'!C$30</f>
        <v>182.87</v>
      </c>
      <c r="G332" s="638">
        <f t="shared" si="66"/>
        <v>37.53</v>
      </c>
    </row>
    <row r="333" spans="1:7" x14ac:dyDescent="0.25">
      <c r="A333" s="570" t="s">
        <v>707</v>
      </c>
      <c r="B333" s="451">
        <v>220.4</v>
      </c>
      <c r="C333" s="640">
        <f>+'Saint Paul'!C56</f>
        <v>220.4</v>
      </c>
      <c r="D333" s="65">
        <f t="shared" si="64"/>
        <v>0</v>
      </c>
      <c r="E333" s="111">
        <f t="shared" si="65"/>
        <v>0</v>
      </c>
      <c r="F333" s="637">
        <f>+'1A-Per Credit'!C$30</f>
        <v>182.87</v>
      </c>
      <c r="G333" s="638">
        <f t="shared" si="66"/>
        <v>37.53</v>
      </c>
    </row>
    <row r="334" spans="1:7" x14ac:dyDescent="0.25">
      <c r="A334" s="570" t="s">
        <v>708</v>
      </c>
      <c r="B334" s="451">
        <v>220.4</v>
      </c>
      <c r="C334" s="640">
        <f>+'Saint Paul'!C57</f>
        <v>220.4</v>
      </c>
      <c r="D334" s="65">
        <f t="shared" si="64"/>
        <v>0</v>
      </c>
      <c r="E334" s="111">
        <f t="shared" si="65"/>
        <v>0</v>
      </c>
      <c r="F334" s="637">
        <f>+'1A-Per Credit'!C$30</f>
        <v>182.87</v>
      </c>
      <c r="G334" s="638">
        <f t="shared" si="66"/>
        <v>37.53</v>
      </c>
    </row>
    <row r="335" spans="1:7" x14ac:dyDescent="0.25">
      <c r="A335" s="570" t="s">
        <v>709</v>
      </c>
      <c r="B335" s="451">
        <v>220.4</v>
      </c>
      <c r="C335" s="640">
        <f>+'Saint Paul'!C58</f>
        <v>220.4</v>
      </c>
      <c r="D335" s="65">
        <f t="shared" si="64"/>
        <v>0</v>
      </c>
      <c r="E335" s="111">
        <f t="shared" si="65"/>
        <v>0</v>
      </c>
      <c r="F335" s="637">
        <f>+'1A-Per Credit'!C$30</f>
        <v>182.87</v>
      </c>
      <c r="G335" s="638">
        <f t="shared" si="66"/>
        <v>37.53</v>
      </c>
    </row>
    <row r="336" spans="1:7" x14ac:dyDescent="0.25">
      <c r="A336" s="570" t="s">
        <v>710</v>
      </c>
      <c r="B336" s="451">
        <v>220.4</v>
      </c>
      <c r="C336" s="640">
        <f>+'Saint Paul'!C59</f>
        <v>220.4</v>
      </c>
      <c r="D336" s="65">
        <f t="shared" si="64"/>
        <v>0</v>
      </c>
      <c r="E336" s="111">
        <f t="shared" si="65"/>
        <v>0</v>
      </c>
      <c r="F336" s="637">
        <f>+'1A-Per Credit'!C$30</f>
        <v>182.87</v>
      </c>
      <c r="G336" s="638">
        <f t="shared" si="66"/>
        <v>37.53</v>
      </c>
    </row>
    <row r="337" spans="1:7" x14ac:dyDescent="0.25">
      <c r="A337" s="570" t="s">
        <v>711</v>
      </c>
      <c r="B337" s="451">
        <v>220.18</v>
      </c>
      <c r="C337" s="640">
        <f>+'Saint Paul'!C60</f>
        <v>220.18</v>
      </c>
      <c r="D337" s="65">
        <f t="shared" si="64"/>
        <v>0</v>
      </c>
      <c r="E337" s="111">
        <f t="shared" si="65"/>
        <v>0</v>
      </c>
      <c r="F337" s="637">
        <f>+'1A-Per Credit'!C$30</f>
        <v>182.87</v>
      </c>
      <c r="G337" s="638">
        <v>35</v>
      </c>
    </row>
    <row r="338" spans="1:7" x14ac:dyDescent="0.25">
      <c r="A338" s="570" t="s">
        <v>712</v>
      </c>
      <c r="B338" s="451">
        <v>220.18</v>
      </c>
      <c r="C338" s="640">
        <f>+'Saint Paul'!C61</f>
        <v>220.18</v>
      </c>
      <c r="D338" s="65">
        <f t="shared" ref="D338:D367" si="67">+(C338-B338)/B338</f>
        <v>0</v>
      </c>
      <c r="E338" s="111">
        <f t="shared" ref="E338:E367" si="68">+C338-B338</f>
        <v>0</v>
      </c>
      <c r="F338" s="637">
        <f>+'1A-Per Credit'!C$30</f>
        <v>182.87</v>
      </c>
      <c r="G338" s="638">
        <v>35</v>
      </c>
    </row>
    <row r="339" spans="1:7" x14ac:dyDescent="0.25">
      <c r="A339" s="570" t="s">
        <v>713</v>
      </c>
      <c r="B339" s="451">
        <v>220.18</v>
      </c>
      <c r="C339" s="640">
        <f>+'Saint Paul'!C62</f>
        <v>220.18</v>
      </c>
      <c r="D339" s="65">
        <f t="shared" si="67"/>
        <v>0</v>
      </c>
      <c r="E339" s="111">
        <f t="shared" si="68"/>
        <v>0</v>
      </c>
      <c r="F339" s="637">
        <f>+'1A-Per Credit'!C$30</f>
        <v>182.87</v>
      </c>
      <c r="G339" s="638">
        <v>35</v>
      </c>
    </row>
    <row r="340" spans="1:7" x14ac:dyDescent="0.25">
      <c r="A340" s="570" t="s">
        <v>714</v>
      </c>
      <c r="B340" s="451">
        <v>220.4</v>
      </c>
      <c r="C340" s="640">
        <f>+'Saint Paul'!C63</f>
        <v>220.4</v>
      </c>
      <c r="D340" s="65">
        <f t="shared" si="67"/>
        <v>0</v>
      </c>
      <c r="E340" s="111">
        <f t="shared" si="68"/>
        <v>0</v>
      </c>
      <c r="F340" s="637">
        <f>+'1A-Per Credit'!C$30</f>
        <v>182.87</v>
      </c>
      <c r="G340" s="638">
        <f>+C340-F340</f>
        <v>37.53</v>
      </c>
    </row>
    <row r="341" spans="1:7" x14ac:dyDescent="0.25">
      <c r="A341" s="570" t="s">
        <v>715</v>
      </c>
      <c r="B341" s="451">
        <v>220.4</v>
      </c>
      <c r="C341" s="640">
        <f>+'Saint Paul'!C64</f>
        <v>220.4</v>
      </c>
      <c r="D341" s="65">
        <f t="shared" si="67"/>
        <v>0</v>
      </c>
      <c r="E341" s="111">
        <f t="shared" si="68"/>
        <v>0</v>
      </c>
      <c r="F341" s="637">
        <f>+'1A-Per Credit'!C$30</f>
        <v>182.87</v>
      </c>
      <c r="G341" s="638">
        <f>+C341-F341</f>
        <v>37.53</v>
      </c>
    </row>
    <row r="342" spans="1:7" x14ac:dyDescent="0.25">
      <c r="A342" s="570" t="s">
        <v>716</v>
      </c>
      <c r="B342" s="451">
        <v>220.4</v>
      </c>
      <c r="C342" s="640">
        <f>+'Saint Paul'!C65</f>
        <v>220.4</v>
      </c>
      <c r="D342" s="65">
        <f t="shared" si="67"/>
        <v>0</v>
      </c>
      <c r="E342" s="111">
        <f t="shared" si="68"/>
        <v>0</v>
      </c>
      <c r="F342" s="637">
        <f>+'1A-Per Credit'!C$30</f>
        <v>182.87</v>
      </c>
      <c r="G342" s="638">
        <f>+C342-F342</f>
        <v>37.53</v>
      </c>
    </row>
    <row r="343" spans="1:7" x14ac:dyDescent="0.25">
      <c r="A343" s="570" t="s">
        <v>717</v>
      </c>
      <c r="B343" s="451">
        <v>220.18</v>
      </c>
      <c r="C343" s="640">
        <f>+'Saint Paul'!C66</f>
        <v>220.18</v>
      </c>
      <c r="D343" s="65">
        <f t="shared" si="67"/>
        <v>0</v>
      </c>
      <c r="E343" s="111">
        <f t="shared" si="68"/>
        <v>0</v>
      </c>
      <c r="F343" s="637">
        <f>+'1A-Per Credit'!C$30</f>
        <v>182.87</v>
      </c>
      <c r="G343" s="638">
        <v>35</v>
      </c>
    </row>
    <row r="344" spans="1:7" x14ac:dyDescent="0.25">
      <c r="A344" s="570" t="s">
        <v>718</v>
      </c>
      <c r="B344" s="451">
        <v>220.18</v>
      </c>
      <c r="C344" s="640">
        <f>+'Saint Paul'!C67</f>
        <v>220.18</v>
      </c>
      <c r="D344" s="65">
        <f t="shared" si="67"/>
        <v>0</v>
      </c>
      <c r="E344" s="111">
        <f t="shared" si="68"/>
        <v>0</v>
      </c>
      <c r="F344" s="637">
        <f>+'1A-Per Credit'!C$30</f>
        <v>182.87</v>
      </c>
      <c r="G344" s="638">
        <v>35</v>
      </c>
    </row>
    <row r="345" spans="1:7" x14ac:dyDescent="0.25">
      <c r="A345" s="570" t="s">
        <v>719</v>
      </c>
      <c r="B345" s="451">
        <v>220.18</v>
      </c>
      <c r="C345" s="640">
        <f>+'Saint Paul'!C68</f>
        <v>220.18</v>
      </c>
      <c r="D345" s="65">
        <f t="shared" si="67"/>
        <v>0</v>
      </c>
      <c r="E345" s="111">
        <f t="shared" si="68"/>
        <v>0</v>
      </c>
      <c r="F345" s="637">
        <f>+'1A-Per Credit'!C$30</f>
        <v>182.87</v>
      </c>
      <c r="G345" s="638">
        <v>35</v>
      </c>
    </row>
    <row r="346" spans="1:7" x14ac:dyDescent="0.25">
      <c r="A346" s="570" t="s">
        <v>720</v>
      </c>
      <c r="B346" s="451">
        <v>220.18</v>
      </c>
      <c r="C346" s="640">
        <f>+'Saint Paul'!C69</f>
        <v>220.18</v>
      </c>
      <c r="D346" s="65">
        <f t="shared" si="67"/>
        <v>0</v>
      </c>
      <c r="E346" s="111">
        <f t="shared" si="68"/>
        <v>0</v>
      </c>
      <c r="F346" s="637">
        <f>+'1A-Per Credit'!C$30</f>
        <v>182.87</v>
      </c>
      <c r="G346" s="638">
        <v>35</v>
      </c>
    </row>
    <row r="347" spans="1:7" ht="19.5" customHeight="1" x14ac:dyDescent="0.25">
      <c r="A347" s="570" t="s">
        <v>721</v>
      </c>
      <c r="B347" s="451">
        <v>192.67</v>
      </c>
      <c r="C347" s="640">
        <f>+'Saint Paul'!C70</f>
        <v>192.67</v>
      </c>
      <c r="D347" s="65">
        <f t="shared" si="67"/>
        <v>0</v>
      </c>
      <c r="E347" s="111">
        <f t="shared" si="68"/>
        <v>0</v>
      </c>
      <c r="F347" s="637">
        <f>+'1A-Per Credit'!C$30</f>
        <v>182.87</v>
      </c>
      <c r="G347" s="638">
        <v>14.19</v>
      </c>
    </row>
    <row r="348" spans="1:7" x14ac:dyDescent="0.25">
      <c r="A348" s="570" t="s">
        <v>722</v>
      </c>
      <c r="B348" s="451">
        <v>198.46</v>
      </c>
      <c r="C348" s="640">
        <f>+'Saint Paul'!C71</f>
        <v>198.46</v>
      </c>
      <c r="D348" s="65">
        <f t="shared" si="67"/>
        <v>0</v>
      </c>
      <c r="E348" s="111">
        <f t="shared" si="68"/>
        <v>0</v>
      </c>
      <c r="F348" s="637">
        <f>+'1A-Per Credit'!C$30</f>
        <v>182.87</v>
      </c>
      <c r="G348" s="638">
        <f t="shared" ref="G348:G375" si="69">+C348-F348</f>
        <v>15.590000000000003</v>
      </c>
    </row>
    <row r="349" spans="1:7" x14ac:dyDescent="0.25">
      <c r="A349" s="570" t="s">
        <v>723</v>
      </c>
      <c r="B349" s="451">
        <v>198.46</v>
      </c>
      <c r="C349" s="640">
        <f>+'Saint Paul'!C72</f>
        <v>198.46</v>
      </c>
      <c r="D349" s="65">
        <f t="shared" si="67"/>
        <v>0</v>
      </c>
      <c r="E349" s="111">
        <f t="shared" si="68"/>
        <v>0</v>
      </c>
      <c r="F349" s="637">
        <f>+'1A-Per Credit'!C$30</f>
        <v>182.87</v>
      </c>
      <c r="G349" s="638">
        <f t="shared" si="69"/>
        <v>15.590000000000003</v>
      </c>
    </row>
    <row r="350" spans="1:7" x14ac:dyDescent="0.25">
      <c r="A350" s="570" t="s">
        <v>724</v>
      </c>
      <c r="B350" s="451">
        <v>198.46</v>
      </c>
      <c r="C350" s="640">
        <f>+'Saint Paul'!C73</f>
        <v>198.46</v>
      </c>
      <c r="D350" s="65">
        <f t="shared" si="67"/>
        <v>0</v>
      </c>
      <c r="E350" s="111">
        <f t="shared" si="68"/>
        <v>0</v>
      </c>
      <c r="F350" s="637">
        <f>+'1A-Per Credit'!C$30</f>
        <v>182.87</v>
      </c>
      <c r="G350" s="638">
        <f t="shared" si="69"/>
        <v>15.590000000000003</v>
      </c>
    </row>
    <row r="351" spans="1:7" x14ac:dyDescent="0.25">
      <c r="A351" s="570" t="s">
        <v>725</v>
      </c>
      <c r="B351" s="451">
        <v>198.46</v>
      </c>
      <c r="C351" s="640">
        <f>+'Saint Paul'!C74</f>
        <v>198.46</v>
      </c>
      <c r="D351" s="65">
        <f t="shared" si="67"/>
        <v>0</v>
      </c>
      <c r="E351" s="111">
        <f t="shared" si="68"/>
        <v>0</v>
      </c>
      <c r="F351" s="637">
        <f>+'1A-Per Credit'!C$30</f>
        <v>182.87</v>
      </c>
      <c r="G351" s="638">
        <f t="shared" si="69"/>
        <v>15.590000000000003</v>
      </c>
    </row>
    <row r="352" spans="1:7" x14ac:dyDescent="0.25">
      <c r="A352" s="570" t="s">
        <v>726</v>
      </c>
      <c r="B352" s="451">
        <v>198.46</v>
      </c>
      <c r="C352" s="640">
        <f>+'Saint Paul'!C75</f>
        <v>198.46</v>
      </c>
      <c r="D352" s="65">
        <f t="shared" si="67"/>
        <v>0</v>
      </c>
      <c r="E352" s="111">
        <f t="shared" si="68"/>
        <v>0</v>
      </c>
      <c r="F352" s="637">
        <f>+'1A-Per Credit'!C$30</f>
        <v>182.87</v>
      </c>
      <c r="G352" s="638">
        <f t="shared" si="69"/>
        <v>15.590000000000003</v>
      </c>
    </row>
    <row r="353" spans="1:7" x14ac:dyDescent="0.25">
      <c r="A353" s="570" t="s">
        <v>727</v>
      </c>
      <c r="B353" s="451">
        <v>198.46</v>
      </c>
      <c r="C353" s="640">
        <f>+'Saint Paul'!C76</f>
        <v>198.46</v>
      </c>
      <c r="D353" s="65">
        <f t="shared" si="67"/>
        <v>0</v>
      </c>
      <c r="E353" s="111">
        <f t="shared" si="68"/>
        <v>0</v>
      </c>
      <c r="F353" s="637">
        <f>+'1A-Per Credit'!C$30</f>
        <v>182.87</v>
      </c>
      <c r="G353" s="638">
        <f t="shared" si="69"/>
        <v>15.590000000000003</v>
      </c>
    </row>
    <row r="354" spans="1:7" x14ac:dyDescent="0.25">
      <c r="A354" s="570" t="s">
        <v>728</v>
      </c>
      <c r="B354" s="451">
        <v>198.46</v>
      </c>
      <c r="C354" s="640">
        <f>+'Saint Paul'!C77</f>
        <v>198.46</v>
      </c>
      <c r="D354" s="65">
        <f t="shared" si="67"/>
        <v>0</v>
      </c>
      <c r="E354" s="111">
        <f t="shared" si="68"/>
        <v>0</v>
      </c>
      <c r="F354" s="637">
        <f>+'1A-Per Credit'!C$30</f>
        <v>182.87</v>
      </c>
      <c r="G354" s="638">
        <f t="shared" si="69"/>
        <v>15.590000000000003</v>
      </c>
    </row>
    <row r="355" spans="1:7" x14ac:dyDescent="0.25">
      <c r="A355" s="570" t="s">
        <v>729</v>
      </c>
      <c r="B355" s="451">
        <v>198.46</v>
      </c>
      <c r="C355" s="640">
        <f>+'Saint Paul'!C78</f>
        <v>198.46</v>
      </c>
      <c r="D355" s="65">
        <f t="shared" si="67"/>
        <v>0</v>
      </c>
      <c r="E355" s="111">
        <f t="shared" si="68"/>
        <v>0</v>
      </c>
      <c r="F355" s="637">
        <f>+'1A-Per Credit'!C$30</f>
        <v>182.87</v>
      </c>
      <c r="G355" s="638">
        <f t="shared" si="69"/>
        <v>15.590000000000003</v>
      </c>
    </row>
    <row r="356" spans="1:7" x14ac:dyDescent="0.25">
      <c r="A356" s="570" t="s">
        <v>730</v>
      </c>
      <c r="B356" s="451">
        <v>198.46</v>
      </c>
      <c r="C356" s="640">
        <f>+'Saint Paul'!C79</f>
        <v>198.46</v>
      </c>
      <c r="D356" s="65">
        <f t="shared" si="67"/>
        <v>0</v>
      </c>
      <c r="E356" s="111">
        <f t="shared" si="68"/>
        <v>0</v>
      </c>
      <c r="F356" s="637">
        <f>+'1A-Per Credit'!C$30</f>
        <v>182.87</v>
      </c>
      <c r="G356" s="638">
        <f t="shared" si="69"/>
        <v>15.590000000000003</v>
      </c>
    </row>
    <row r="357" spans="1:7" x14ac:dyDescent="0.25">
      <c r="A357" s="570" t="s">
        <v>731</v>
      </c>
      <c r="B357" s="451">
        <v>237.77</v>
      </c>
      <c r="C357" s="640">
        <f>+'Saint Paul'!C80</f>
        <v>237.77</v>
      </c>
      <c r="D357" s="65">
        <f t="shared" si="67"/>
        <v>0</v>
      </c>
      <c r="E357" s="111">
        <f t="shared" si="68"/>
        <v>0</v>
      </c>
      <c r="F357" s="637">
        <f>+'1A-Per Credit'!C$30</f>
        <v>182.87</v>
      </c>
      <c r="G357" s="638">
        <f t="shared" si="69"/>
        <v>54.900000000000006</v>
      </c>
    </row>
    <row r="358" spans="1:7" x14ac:dyDescent="0.25">
      <c r="A358" s="570" t="s">
        <v>732</v>
      </c>
      <c r="B358" s="451">
        <v>237.77</v>
      </c>
      <c r="C358" s="640">
        <f>+'Saint Paul'!C81</f>
        <v>237.77</v>
      </c>
      <c r="D358" s="65">
        <f t="shared" si="67"/>
        <v>0</v>
      </c>
      <c r="E358" s="111">
        <f t="shared" si="68"/>
        <v>0</v>
      </c>
      <c r="F358" s="637">
        <f>+'1A-Per Credit'!C$30</f>
        <v>182.87</v>
      </c>
      <c r="G358" s="638">
        <f t="shared" si="69"/>
        <v>54.900000000000006</v>
      </c>
    </row>
    <row r="359" spans="1:7" x14ac:dyDescent="0.25">
      <c r="A359" s="570" t="s">
        <v>733</v>
      </c>
      <c r="B359" s="451">
        <v>237.77</v>
      </c>
      <c r="C359" s="640">
        <f>+'Saint Paul'!C82</f>
        <v>237.77</v>
      </c>
      <c r="D359" s="65">
        <f t="shared" si="67"/>
        <v>0</v>
      </c>
      <c r="E359" s="111">
        <f t="shared" si="68"/>
        <v>0</v>
      </c>
      <c r="F359" s="637">
        <f>+'1A-Per Credit'!C$30</f>
        <v>182.87</v>
      </c>
      <c r="G359" s="638">
        <f t="shared" si="69"/>
        <v>54.900000000000006</v>
      </c>
    </row>
    <row r="360" spans="1:7" x14ac:dyDescent="0.25">
      <c r="A360" s="570" t="s">
        <v>734</v>
      </c>
      <c r="B360" s="451">
        <v>237.77</v>
      </c>
      <c r="C360" s="640">
        <f>+'Saint Paul'!C83</f>
        <v>237.77</v>
      </c>
      <c r="D360" s="65">
        <f t="shared" si="67"/>
        <v>0</v>
      </c>
      <c r="E360" s="111">
        <f t="shared" si="68"/>
        <v>0</v>
      </c>
      <c r="F360" s="637">
        <f>+'1A-Per Credit'!C$30</f>
        <v>182.87</v>
      </c>
      <c r="G360" s="638">
        <f t="shared" si="69"/>
        <v>54.900000000000006</v>
      </c>
    </row>
    <row r="361" spans="1:7" x14ac:dyDescent="0.25">
      <c r="A361" s="570" t="s">
        <v>735</v>
      </c>
      <c r="B361" s="451">
        <v>237.77</v>
      </c>
      <c r="C361" s="640">
        <f>+'Saint Paul'!C84</f>
        <v>237.77</v>
      </c>
      <c r="D361" s="65">
        <f t="shared" si="67"/>
        <v>0</v>
      </c>
      <c r="E361" s="111">
        <f t="shared" si="68"/>
        <v>0</v>
      </c>
      <c r="F361" s="637">
        <f>+'1A-Per Credit'!C$30</f>
        <v>182.87</v>
      </c>
      <c r="G361" s="638">
        <f t="shared" si="69"/>
        <v>54.900000000000006</v>
      </c>
    </row>
    <row r="362" spans="1:7" x14ac:dyDescent="0.25">
      <c r="A362" s="570" t="s">
        <v>736</v>
      </c>
      <c r="B362" s="451">
        <v>237.77</v>
      </c>
      <c r="C362" s="640">
        <f>+'Saint Paul'!C85</f>
        <v>237.77</v>
      </c>
      <c r="D362" s="65">
        <f t="shared" si="67"/>
        <v>0</v>
      </c>
      <c r="E362" s="111">
        <f t="shared" si="68"/>
        <v>0</v>
      </c>
      <c r="F362" s="637">
        <f>+'1A-Per Credit'!C$30</f>
        <v>182.87</v>
      </c>
      <c r="G362" s="638">
        <f t="shared" si="69"/>
        <v>54.900000000000006</v>
      </c>
    </row>
    <row r="363" spans="1:7" x14ac:dyDescent="0.25">
      <c r="A363" s="570" t="s">
        <v>737</v>
      </c>
      <c r="B363" s="451">
        <v>237.77</v>
      </c>
      <c r="C363" s="640">
        <f>+'Saint Paul'!C86</f>
        <v>237.77</v>
      </c>
      <c r="D363" s="65">
        <f t="shared" si="67"/>
        <v>0</v>
      </c>
      <c r="E363" s="111">
        <f t="shared" si="68"/>
        <v>0</v>
      </c>
      <c r="F363" s="637">
        <f>+'1A-Per Credit'!C$30</f>
        <v>182.87</v>
      </c>
      <c r="G363" s="638">
        <f t="shared" si="69"/>
        <v>54.900000000000006</v>
      </c>
    </row>
    <row r="364" spans="1:7" x14ac:dyDescent="0.25">
      <c r="A364" s="570" t="s">
        <v>738</v>
      </c>
      <c r="B364" s="451">
        <v>237.77</v>
      </c>
      <c r="C364" s="640">
        <f>+'Saint Paul'!C87</f>
        <v>237.77</v>
      </c>
      <c r="D364" s="65">
        <f t="shared" si="67"/>
        <v>0</v>
      </c>
      <c r="E364" s="111">
        <f t="shared" si="68"/>
        <v>0</v>
      </c>
      <c r="F364" s="637">
        <f>+'1A-Per Credit'!C$30</f>
        <v>182.87</v>
      </c>
      <c r="G364" s="638">
        <f t="shared" si="69"/>
        <v>54.900000000000006</v>
      </c>
    </row>
    <row r="365" spans="1:7" x14ac:dyDescent="0.25">
      <c r="A365" s="570" t="s">
        <v>739</v>
      </c>
      <c r="B365" s="451">
        <v>237.77</v>
      </c>
      <c r="C365" s="640">
        <f>+'Saint Paul'!C88</f>
        <v>237.77</v>
      </c>
      <c r="D365" s="65">
        <f t="shared" si="67"/>
        <v>0</v>
      </c>
      <c r="E365" s="111">
        <f t="shared" si="68"/>
        <v>0</v>
      </c>
      <c r="F365" s="637">
        <f>+'1A-Per Credit'!C$30</f>
        <v>182.87</v>
      </c>
      <c r="G365" s="638">
        <f t="shared" si="69"/>
        <v>54.900000000000006</v>
      </c>
    </row>
    <row r="366" spans="1:7" x14ac:dyDescent="0.25">
      <c r="A366" s="570" t="s">
        <v>740</v>
      </c>
      <c r="B366" s="451">
        <v>237.77</v>
      </c>
      <c r="C366" s="640">
        <f>+'Saint Paul'!C89</f>
        <v>237.77</v>
      </c>
      <c r="D366" s="65">
        <f t="shared" si="67"/>
        <v>0</v>
      </c>
      <c r="E366" s="111">
        <f t="shared" si="68"/>
        <v>0</v>
      </c>
      <c r="F366" s="637">
        <f>+'1A-Per Credit'!C$30</f>
        <v>182.87</v>
      </c>
      <c r="G366" s="638">
        <f t="shared" si="69"/>
        <v>54.900000000000006</v>
      </c>
    </row>
    <row r="367" spans="1:7" x14ac:dyDescent="0.25">
      <c r="A367" s="570" t="s">
        <v>741</v>
      </c>
      <c r="B367" s="451">
        <v>277.14</v>
      </c>
      <c r="C367" s="640">
        <f>+'Saint Paul'!C90</f>
        <v>277.14</v>
      </c>
      <c r="D367" s="65">
        <f t="shared" si="67"/>
        <v>0</v>
      </c>
      <c r="E367" s="111">
        <f t="shared" si="68"/>
        <v>0</v>
      </c>
      <c r="F367" s="637">
        <f>+'1A-Per Credit'!C$30</f>
        <v>182.87</v>
      </c>
      <c r="G367" s="638">
        <f t="shared" si="69"/>
        <v>94.269999999999982</v>
      </c>
    </row>
    <row r="368" spans="1:7" x14ac:dyDescent="0.25">
      <c r="A368" s="570" t="s">
        <v>742</v>
      </c>
      <c r="B368" s="451">
        <v>277.14</v>
      </c>
      <c r="C368" s="640">
        <f>+'Saint Paul'!C91</f>
        <v>277.14</v>
      </c>
      <c r="D368" s="65">
        <f t="shared" ref="D368:D375" si="70">+(C368-B368)/B368</f>
        <v>0</v>
      </c>
      <c r="E368" s="111">
        <f t="shared" ref="E368:E375" si="71">+C368-B368</f>
        <v>0</v>
      </c>
      <c r="F368" s="637">
        <f>+'1A-Per Credit'!C$30</f>
        <v>182.87</v>
      </c>
      <c r="G368" s="638">
        <f t="shared" si="69"/>
        <v>94.269999999999982</v>
      </c>
    </row>
    <row r="369" spans="1:7" x14ac:dyDescent="0.25">
      <c r="A369" s="570" t="s">
        <v>743</v>
      </c>
      <c r="B369" s="451">
        <v>198.46</v>
      </c>
      <c r="C369" s="640">
        <f>+'Saint Paul'!C92</f>
        <v>198.46</v>
      </c>
      <c r="D369" s="65">
        <f t="shared" si="70"/>
        <v>0</v>
      </c>
      <c r="E369" s="111">
        <f t="shared" si="71"/>
        <v>0</v>
      </c>
      <c r="F369" s="637">
        <f>+'1A-Per Credit'!C$30</f>
        <v>182.87</v>
      </c>
      <c r="G369" s="638">
        <f t="shared" si="69"/>
        <v>15.590000000000003</v>
      </c>
    </row>
    <row r="370" spans="1:7" x14ac:dyDescent="0.25">
      <c r="A370" s="570" t="s">
        <v>744</v>
      </c>
      <c r="B370" s="451">
        <v>198.46</v>
      </c>
      <c r="C370" s="640">
        <f>+'Saint Paul'!C93</f>
        <v>198.46</v>
      </c>
      <c r="D370" s="65">
        <f t="shared" si="70"/>
        <v>0</v>
      </c>
      <c r="E370" s="111">
        <f t="shared" si="71"/>
        <v>0</v>
      </c>
      <c r="F370" s="637">
        <f>+'1A-Per Credit'!C$30</f>
        <v>182.87</v>
      </c>
      <c r="G370" s="638">
        <f t="shared" si="69"/>
        <v>15.590000000000003</v>
      </c>
    </row>
    <row r="371" spans="1:7" x14ac:dyDescent="0.25">
      <c r="A371" s="570" t="s">
        <v>745</v>
      </c>
      <c r="B371" s="451">
        <v>198.46</v>
      </c>
      <c r="C371" s="640">
        <f>+'Saint Paul'!C94</f>
        <v>198.46</v>
      </c>
      <c r="D371" s="65">
        <f t="shared" si="70"/>
        <v>0</v>
      </c>
      <c r="E371" s="111">
        <f t="shared" si="71"/>
        <v>0</v>
      </c>
      <c r="F371" s="637">
        <f>+'1A-Per Credit'!C$30</f>
        <v>182.87</v>
      </c>
      <c r="G371" s="638">
        <f t="shared" si="69"/>
        <v>15.590000000000003</v>
      </c>
    </row>
    <row r="372" spans="1:7" x14ac:dyDescent="0.25">
      <c r="A372" s="570" t="s">
        <v>746</v>
      </c>
      <c r="B372" s="451">
        <v>198.46</v>
      </c>
      <c r="C372" s="640">
        <f>+'Saint Paul'!C95</f>
        <v>198.46</v>
      </c>
      <c r="D372" s="65">
        <f t="shared" si="70"/>
        <v>0</v>
      </c>
      <c r="E372" s="111">
        <f t="shared" si="71"/>
        <v>0</v>
      </c>
      <c r="F372" s="637">
        <f>+'1A-Per Credit'!C$30</f>
        <v>182.87</v>
      </c>
      <c r="G372" s="638">
        <f t="shared" si="69"/>
        <v>15.590000000000003</v>
      </c>
    </row>
    <row r="373" spans="1:7" x14ac:dyDescent="0.25">
      <c r="A373" s="570" t="s">
        <v>747</v>
      </c>
      <c r="B373" s="451">
        <v>237.77</v>
      </c>
      <c r="C373" s="640">
        <f>+'Saint Paul'!C96</f>
        <v>237.77</v>
      </c>
      <c r="D373" s="65">
        <f t="shared" si="70"/>
        <v>0</v>
      </c>
      <c r="E373" s="111">
        <f t="shared" si="71"/>
        <v>0</v>
      </c>
      <c r="F373" s="637">
        <f>+'1A-Per Credit'!C$30</f>
        <v>182.87</v>
      </c>
      <c r="G373" s="638">
        <f t="shared" si="69"/>
        <v>54.900000000000006</v>
      </c>
    </row>
    <row r="374" spans="1:7" x14ac:dyDescent="0.25">
      <c r="A374" s="570" t="s">
        <v>748</v>
      </c>
      <c r="B374" s="451">
        <v>237.77</v>
      </c>
      <c r="C374" s="640">
        <f>+'Saint Paul'!C97</f>
        <v>237.77</v>
      </c>
      <c r="D374" s="65">
        <f t="shared" si="70"/>
        <v>0</v>
      </c>
      <c r="E374" s="111">
        <f t="shared" si="71"/>
        <v>0</v>
      </c>
      <c r="F374" s="637">
        <f>+'1A-Per Credit'!C$30</f>
        <v>182.87</v>
      </c>
      <c r="G374" s="638">
        <f t="shared" si="69"/>
        <v>54.900000000000006</v>
      </c>
    </row>
    <row r="375" spans="1:7" ht="16.5" thickBot="1" x14ac:dyDescent="0.3">
      <c r="A375" s="570" t="s">
        <v>749</v>
      </c>
      <c r="B375" s="331">
        <v>237.77</v>
      </c>
      <c r="C375" s="640">
        <f>+'Saint Paul'!C98</f>
        <v>237.77</v>
      </c>
      <c r="D375" s="66">
        <f t="shared" si="70"/>
        <v>0</v>
      </c>
      <c r="E375" s="110">
        <f t="shared" si="71"/>
        <v>0</v>
      </c>
      <c r="F375" s="650">
        <f>+'1A-Per Credit'!C$30</f>
        <v>182.87</v>
      </c>
      <c r="G375" s="645">
        <f t="shared" si="69"/>
        <v>54.900000000000006</v>
      </c>
    </row>
    <row r="376" spans="1:7" ht="16.5" thickBot="1" x14ac:dyDescent="0.3">
      <c r="A376" s="156" t="s">
        <v>35</v>
      </c>
      <c r="B376" s="250"/>
      <c r="C376" s="117"/>
      <c r="D376" s="116"/>
      <c r="E376" s="156"/>
      <c r="F376" s="224"/>
      <c r="G376" s="225"/>
    </row>
    <row r="377" spans="1:7" s="149" customFormat="1" x14ac:dyDescent="0.2">
      <c r="A377" s="286" t="s">
        <v>750</v>
      </c>
      <c r="B377" s="285">
        <v>187.98</v>
      </c>
      <c r="C377" s="212">
        <f>+'South Central'!C24</f>
        <v>187.98</v>
      </c>
      <c r="D377" s="287">
        <f t="shared" ref="D377:D399" si="72">(C377-B377)/B377</f>
        <v>0</v>
      </c>
      <c r="E377" s="112">
        <f t="shared" ref="E377:E399" si="73">+C377-B377</f>
        <v>0</v>
      </c>
      <c r="F377" s="288">
        <f>+'1A-Per Credit'!C$32</f>
        <v>183.18</v>
      </c>
      <c r="G377" s="289">
        <f t="shared" ref="G377:G399" si="74">+C377-F377</f>
        <v>4.7999999999999829</v>
      </c>
    </row>
    <row r="378" spans="1:7" s="149" customFormat="1" x14ac:dyDescent="0.2">
      <c r="A378" s="656" t="s">
        <v>751</v>
      </c>
      <c r="B378" s="253">
        <v>185.48</v>
      </c>
      <c r="C378" s="315">
        <f>+'South Central'!C25</f>
        <v>185.48</v>
      </c>
      <c r="D378" s="657">
        <f t="shared" si="72"/>
        <v>0</v>
      </c>
      <c r="E378" s="111">
        <f t="shared" si="73"/>
        <v>0</v>
      </c>
      <c r="F378" s="658">
        <f>+'1A-Per Credit'!C$32</f>
        <v>183.18</v>
      </c>
      <c r="G378" s="659">
        <f t="shared" si="74"/>
        <v>2.2999999999999829</v>
      </c>
    </row>
    <row r="379" spans="1:7" s="149" customFormat="1" x14ac:dyDescent="0.2">
      <c r="A379" s="656" t="s">
        <v>752</v>
      </c>
      <c r="B379" s="253">
        <v>185.87</v>
      </c>
      <c r="C379" s="315">
        <f>+'South Central'!C26</f>
        <v>185.87</v>
      </c>
      <c r="D379" s="657">
        <f t="shared" si="72"/>
        <v>0</v>
      </c>
      <c r="E379" s="111">
        <f t="shared" si="73"/>
        <v>0</v>
      </c>
      <c r="F379" s="658">
        <f>+'1A-Per Credit'!C$32</f>
        <v>183.18</v>
      </c>
      <c r="G379" s="659">
        <f t="shared" si="74"/>
        <v>2.6899999999999977</v>
      </c>
    </row>
    <row r="380" spans="1:7" s="149" customFormat="1" x14ac:dyDescent="0.2">
      <c r="A380" s="656" t="s">
        <v>753</v>
      </c>
      <c r="B380" s="253">
        <v>190.74</v>
      </c>
      <c r="C380" s="315">
        <f>+'South Central'!C27</f>
        <v>190.74</v>
      </c>
      <c r="D380" s="657">
        <f t="shared" si="72"/>
        <v>0</v>
      </c>
      <c r="E380" s="111">
        <f t="shared" si="73"/>
        <v>0</v>
      </c>
      <c r="F380" s="658">
        <f>+'1A-Per Credit'!C$32</f>
        <v>183.18</v>
      </c>
      <c r="G380" s="659">
        <f t="shared" si="74"/>
        <v>7.5600000000000023</v>
      </c>
    </row>
    <row r="381" spans="1:7" s="149" customFormat="1" x14ac:dyDescent="0.2">
      <c r="A381" s="656" t="s">
        <v>754</v>
      </c>
      <c r="B381" s="253">
        <v>186</v>
      </c>
      <c r="C381" s="315">
        <f>+'South Central'!C28</f>
        <v>186</v>
      </c>
      <c r="D381" s="657">
        <f t="shared" si="72"/>
        <v>0</v>
      </c>
      <c r="E381" s="111">
        <f t="shared" si="73"/>
        <v>0</v>
      </c>
      <c r="F381" s="658">
        <f>+'1A-Per Credit'!C$32</f>
        <v>183.18</v>
      </c>
      <c r="G381" s="659">
        <f t="shared" si="74"/>
        <v>2.8199999999999932</v>
      </c>
    </row>
    <row r="382" spans="1:7" s="149" customFormat="1" x14ac:dyDescent="0.2">
      <c r="A382" s="656" t="s">
        <v>755</v>
      </c>
      <c r="B382" s="253">
        <v>191.96</v>
      </c>
      <c r="C382" s="315">
        <f>+'South Central'!C29</f>
        <v>191.96</v>
      </c>
      <c r="D382" s="657">
        <f t="shared" si="72"/>
        <v>0</v>
      </c>
      <c r="E382" s="111">
        <f t="shared" si="73"/>
        <v>0</v>
      </c>
      <c r="F382" s="658">
        <f>+'1A-Per Credit'!C$32</f>
        <v>183.18</v>
      </c>
      <c r="G382" s="659">
        <f t="shared" si="74"/>
        <v>8.7800000000000011</v>
      </c>
    </row>
    <row r="383" spans="1:7" s="149" customFormat="1" x14ac:dyDescent="0.2">
      <c r="A383" s="656" t="s">
        <v>756</v>
      </c>
      <c r="B383" s="253">
        <v>194.93</v>
      </c>
      <c r="C383" s="315">
        <f>+'South Central'!C30</f>
        <v>194.93</v>
      </c>
      <c r="D383" s="657">
        <f t="shared" si="72"/>
        <v>0</v>
      </c>
      <c r="E383" s="111">
        <f t="shared" si="73"/>
        <v>0</v>
      </c>
      <c r="F383" s="658">
        <f>+'1A-Per Credit'!C$32</f>
        <v>183.18</v>
      </c>
      <c r="G383" s="659">
        <f t="shared" si="74"/>
        <v>11.75</v>
      </c>
    </row>
    <row r="384" spans="1:7" s="149" customFormat="1" x14ac:dyDescent="0.2">
      <c r="A384" s="656" t="s">
        <v>757</v>
      </c>
      <c r="B384" s="253">
        <v>192.64</v>
      </c>
      <c r="C384" s="315">
        <f>+'South Central'!C31</f>
        <v>192.64</v>
      </c>
      <c r="D384" s="657">
        <f t="shared" si="72"/>
        <v>0</v>
      </c>
      <c r="E384" s="111">
        <f t="shared" si="73"/>
        <v>0</v>
      </c>
      <c r="F384" s="658">
        <f>+'1A-Per Credit'!C$32</f>
        <v>183.18</v>
      </c>
      <c r="G384" s="659">
        <f t="shared" si="74"/>
        <v>9.4599999999999795</v>
      </c>
    </row>
    <row r="385" spans="1:7" s="147" customFormat="1" x14ac:dyDescent="0.2">
      <c r="A385" s="656" t="s">
        <v>758</v>
      </c>
      <c r="B385" s="253">
        <v>191.04</v>
      </c>
      <c r="C385" s="315">
        <f>+'South Central'!C32</f>
        <v>191.04</v>
      </c>
      <c r="D385" s="657">
        <f t="shared" si="72"/>
        <v>0</v>
      </c>
      <c r="E385" s="111">
        <f t="shared" si="73"/>
        <v>0</v>
      </c>
      <c r="F385" s="658">
        <f>+'1A-Per Credit'!C$32</f>
        <v>183.18</v>
      </c>
      <c r="G385" s="659">
        <f t="shared" si="74"/>
        <v>7.8599999999999852</v>
      </c>
    </row>
    <row r="386" spans="1:7" s="147" customFormat="1" x14ac:dyDescent="0.2">
      <c r="A386" s="656" t="s">
        <v>759</v>
      </c>
      <c r="B386" s="253">
        <v>197.18</v>
      </c>
      <c r="C386" s="315">
        <f>+'South Central'!C33</f>
        <v>197.18</v>
      </c>
      <c r="D386" s="657">
        <f t="shared" si="72"/>
        <v>0</v>
      </c>
      <c r="E386" s="111">
        <f t="shared" si="73"/>
        <v>0</v>
      </c>
      <c r="F386" s="658">
        <f>+'1A-Per Credit'!C$32</f>
        <v>183.18</v>
      </c>
      <c r="G386" s="659">
        <f t="shared" si="74"/>
        <v>14</v>
      </c>
    </row>
    <row r="387" spans="1:7" s="147" customFormat="1" x14ac:dyDescent="0.2">
      <c r="A387" s="656" t="s">
        <v>760</v>
      </c>
      <c r="B387" s="253">
        <v>208.18</v>
      </c>
      <c r="C387" s="315">
        <f>+'South Central'!C34</f>
        <v>208.18</v>
      </c>
      <c r="D387" s="657">
        <f t="shared" si="72"/>
        <v>0</v>
      </c>
      <c r="E387" s="111">
        <f t="shared" si="73"/>
        <v>0</v>
      </c>
      <c r="F387" s="658">
        <f>+'1A-Per Credit'!C$32</f>
        <v>183.18</v>
      </c>
      <c r="G387" s="659">
        <f t="shared" si="74"/>
        <v>25</v>
      </c>
    </row>
    <row r="388" spans="1:7" s="147" customFormat="1" x14ac:dyDescent="0.2">
      <c r="A388" s="646" t="s">
        <v>761</v>
      </c>
      <c r="B388" s="253">
        <v>199.84</v>
      </c>
      <c r="C388" s="315">
        <f>+'South Central'!C35</f>
        <v>199.84</v>
      </c>
      <c r="D388" s="657">
        <f t="shared" si="72"/>
        <v>0</v>
      </c>
      <c r="E388" s="111">
        <f t="shared" si="73"/>
        <v>0</v>
      </c>
      <c r="F388" s="658">
        <f>+'1A-Per Credit'!C$32</f>
        <v>183.18</v>
      </c>
      <c r="G388" s="659">
        <f t="shared" si="74"/>
        <v>16.659999999999997</v>
      </c>
    </row>
    <row r="389" spans="1:7" s="147" customFormat="1" x14ac:dyDescent="0.2">
      <c r="A389" s="646" t="s">
        <v>762</v>
      </c>
      <c r="B389" s="253">
        <v>208.18</v>
      </c>
      <c r="C389" s="315">
        <f>+'South Central'!C36</f>
        <v>208.18</v>
      </c>
      <c r="D389" s="657">
        <f t="shared" si="72"/>
        <v>0</v>
      </c>
      <c r="E389" s="111">
        <f t="shared" si="73"/>
        <v>0</v>
      </c>
      <c r="F389" s="658">
        <f>+'1A-Per Credit'!C$32</f>
        <v>183.18</v>
      </c>
      <c r="G389" s="659">
        <f t="shared" si="74"/>
        <v>25</v>
      </c>
    </row>
    <row r="390" spans="1:7" s="147" customFormat="1" x14ac:dyDescent="0.2">
      <c r="A390" s="656" t="s">
        <v>763</v>
      </c>
      <c r="B390" s="253">
        <v>212.18</v>
      </c>
      <c r="C390" s="315">
        <f>+'South Central'!C37</f>
        <v>212.18</v>
      </c>
      <c r="D390" s="657">
        <f t="shared" si="72"/>
        <v>0</v>
      </c>
      <c r="E390" s="111">
        <f t="shared" si="73"/>
        <v>0</v>
      </c>
      <c r="F390" s="658">
        <f>+'1A-Per Credit'!C$32</f>
        <v>183.18</v>
      </c>
      <c r="G390" s="659">
        <f t="shared" si="74"/>
        <v>29</v>
      </c>
    </row>
    <row r="391" spans="1:7" s="147" customFormat="1" x14ac:dyDescent="0.2">
      <c r="A391" s="656" t="s">
        <v>764</v>
      </c>
      <c r="B391" s="253">
        <v>212.18</v>
      </c>
      <c r="C391" s="315">
        <f>+'South Central'!C38</f>
        <v>212.18</v>
      </c>
      <c r="D391" s="657">
        <f t="shared" si="72"/>
        <v>0</v>
      </c>
      <c r="E391" s="111">
        <f t="shared" si="73"/>
        <v>0</v>
      </c>
      <c r="F391" s="658">
        <f>+'1A-Per Credit'!C$32</f>
        <v>183.18</v>
      </c>
      <c r="G391" s="659">
        <f t="shared" si="74"/>
        <v>29</v>
      </c>
    </row>
    <row r="392" spans="1:7" s="147" customFormat="1" x14ac:dyDescent="0.2">
      <c r="A392" s="656" t="s">
        <v>765</v>
      </c>
      <c r="B392" s="253">
        <v>212.18</v>
      </c>
      <c r="C392" s="315">
        <f>+'South Central'!C39</f>
        <v>212.18</v>
      </c>
      <c r="D392" s="657">
        <f t="shared" si="72"/>
        <v>0</v>
      </c>
      <c r="E392" s="111">
        <f t="shared" si="73"/>
        <v>0</v>
      </c>
      <c r="F392" s="658">
        <f>+'1A-Per Credit'!C$32</f>
        <v>183.18</v>
      </c>
      <c r="G392" s="659">
        <f t="shared" si="74"/>
        <v>29</v>
      </c>
    </row>
    <row r="393" spans="1:7" s="147" customFormat="1" x14ac:dyDescent="0.2">
      <c r="A393" s="656" t="s">
        <v>766</v>
      </c>
      <c r="B393" s="253">
        <v>195.68</v>
      </c>
      <c r="C393" s="315">
        <f>+'South Central'!C40</f>
        <v>195.68</v>
      </c>
      <c r="D393" s="657">
        <f t="shared" si="72"/>
        <v>0</v>
      </c>
      <c r="E393" s="111">
        <f t="shared" si="73"/>
        <v>0</v>
      </c>
      <c r="F393" s="658">
        <f>+'1A-Per Credit'!C$32</f>
        <v>183.18</v>
      </c>
      <c r="G393" s="659">
        <f t="shared" si="74"/>
        <v>12.5</v>
      </c>
    </row>
    <row r="394" spans="1:7" s="147" customFormat="1" x14ac:dyDescent="0.2">
      <c r="A394" s="656" t="s">
        <v>767</v>
      </c>
      <c r="B394" s="253">
        <v>195.68</v>
      </c>
      <c r="C394" s="315">
        <f>+'South Central'!C41</f>
        <v>195.68</v>
      </c>
      <c r="D394" s="657">
        <f t="shared" si="72"/>
        <v>0</v>
      </c>
      <c r="E394" s="111">
        <f t="shared" si="73"/>
        <v>0</v>
      </c>
      <c r="F394" s="658">
        <f>+'1A-Per Credit'!C$32</f>
        <v>183.18</v>
      </c>
      <c r="G394" s="659">
        <f t="shared" si="74"/>
        <v>12.5</v>
      </c>
    </row>
    <row r="395" spans="1:7" s="147" customFormat="1" x14ac:dyDescent="0.2">
      <c r="A395" s="656" t="s">
        <v>768</v>
      </c>
      <c r="B395" s="253">
        <v>201.93</v>
      </c>
      <c r="C395" s="315">
        <f>+'South Central'!C42</f>
        <v>201.93</v>
      </c>
      <c r="D395" s="657">
        <f t="shared" si="72"/>
        <v>0</v>
      </c>
      <c r="E395" s="111">
        <f t="shared" si="73"/>
        <v>0</v>
      </c>
      <c r="F395" s="658">
        <f>+'1A-Per Credit'!C$32</f>
        <v>183.18</v>
      </c>
      <c r="G395" s="659">
        <f t="shared" si="74"/>
        <v>18.75</v>
      </c>
    </row>
    <row r="396" spans="1:7" s="147" customFormat="1" x14ac:dyDescent="0.2">
      <c r="A396" s="656" t="s">
        <v>769</v>
      </c>
      <c r="B396" s="253">
        <v>195.68</v>
      </c>
      <c r="C396" s="315">
        <f>+'South Central'!C43</f>
        <v>195.68</v>
      </c>
      <c r="D396" s="657">
        <f t="shared" si="72"/>
        <v>0</v>
      </c>
      <c r="E396" s="111">
        <f t="shared" si="73"/>
        <v>0</v>
      </c>
      <c r="F396" s="658">
        <f>+'1A-Per Credit'!C$32</f>
        <v>183.18</v>
      </c>
      <c r="G396" s="659">
        <f t="shared" si="74"/>
        <v>12.5</v>
      </c>
    </row>
    <row r="397" spans="1:7" s="147" customFormat="1" x14ac:dyDescent="0.2">
      <c r="A397" s="656" t="s">
        <v>770</v>
      </c>
      <c r="B397" s="253">
        <v>199.84</v>
      </c>
      <c r="C397" s="315">
        <f>+'South Central'!C44</f>
        <v>199.84</v>
      </c>
      <c r="D397" s="657">
        <f t="shared" si="72"/>
        <v>0</v>
      </c>
      <c r="E397" s="111">
        <f t="shared" si="73"/>
        <v>0</v>
      </c>
      <c r="F397" s="658">
        <f>+'1A-Per Credit'!C$32</f>
        <v>183.18</v>
      </c>
      <c r="G397" s="659">
        <f t="shared" si="74"/>
        <v>16.659999999999997</v>
      </c>
    </row>
    <row r="398" spans="1:7" s="147" customFormat="1" x14ac:dyDescent="0.2">
      <c r="A398" s="656" t="s">
        <v>771</v>
      </c>
      <c r="B398" s="253">
        <v>199.84</v>
      </c>
      <c r="C398" s="315">
        <f>+'South Central'!C45</f>
        <v>199.84</v>
      </c>
      <c r="D398" s="657">
        <f t="shared" si="72"/>
        <v>0</v>
      </c>
      <c r="E398" s="111">
        <f t="shared" si="73"/>
        <v>0</v>
      </c>
      <c r="F398" s="658">
        <f>+'1A-Per Credit'!C$32</f>
        <v>183.18</v>
      </c>
      <c r="G398" s="659">
        <f t="shared" si="74"/>
        <v>16.659999999999997</v>
      </c>
    </row>
    <row r="399" spans="1:7" s="147" customFormat="1" x14ac:dyDescent="0.2">
      <c r="A399" s="656" t="s">
        <v>772</v>
      </c>
      <c r="B399" s="253">
        <v>189.43</v>
      </c>
      <c r="C399" s="315">
        <f>+'South Central'!C46</f>
        <v>189.43</v>
      </c>
      <c r="D399" s="657">
        <f t="shared" si="72"/>
        <v>0</v>
      </c>
      <c r="E399" s="111">
        <f t="shared" si="73"/>
        <v>0</v>
      </c>
      <c r="F399" s="658">
        <f>+'1A-Per Credit'!C$32</f>
        <v>183.18</v>
      </c>
      <c r="G399" s="659">
        <f t="shared" si="74"/>
        <v>6.25</v>
      </c>
    </row>
    <row r="400" spans="1:7" s="147" customFormat="1" x14ac:dyDescent="0.2">
      <c r="A400" s="656" t="s">
        <v>773</v>
      </c>
      <c r="B400" s="253">
        <v>193.18</v>
      </c>
      <c r="C400" s="315">
        <f>+'South Central'!C47</f>
        <v>193.18</v>
      </c>
      <c r="D400" s="657">
        <f t="shared" ref="D400:D419" si="75">(C400-B400)/B400</f>
        <v>0</v>
      </c>
      <c r="E400" s="111">
        <f t="shared" ref="E400:E419" si="76">+C400-B400</f>
        <v>0</v>
      </c>
      <c r="F400" s="658">
        <f>+'1A-Per Credit'!C$32</f>
        <v>183.18</v>
      </c>
      <c r="G400" s="659">
        <f t="shared" ref="G400:G419" si="77">+C400-F400</f>
        <v>10</v>
      </c>
    </row>
    <row r="401" spans="1:7" s="147" customFormat="1" x14ac:dyDescent="0.2">
      <c r="A401" s="656" t="s">
        <v>774</v>
      </c>
      <c r="B401" s="253">
        <v>199.84</v>
      </c>
      <c r="C401" s="315">
        <f>+'South Central'!C48</f>
        <v>199.84</v>
      </c>
      <c r="D401" s="657">
        <f t="shared" si="75"/>
        <v>0</v>
      </c>
      <c r="E401" s="111">
        <f t="shared" si="76"/>
        <v>0</v>
      </c>
      <c r="F401" s="658">
        <f>+'1A-Per Credit'!C$32</f>
        <v>183.18</v>
      </c>
      <c r="G401" s="659">
        <f t="shared" si="77"/>
        <v>16.659999999999997</v>
      </c>
    </row>
    <row r="402" spans="1:7" s="147" customFormat="1" x14ac:dyDescent="0.2">
      <c r="A402" s="656" t="s">
        <v>775</v>
      </c>
      <c r="B402" s="253">
        <v>195.68</v>
      </c>
      <c r="C402" s="315">
        <f>+'South Central'!C49</f>
        <v>195.68</v>
      </c>
      <c r="D402" s="657">
        <f t="shared" si="75"/>
        <v>0</v>
      </c>
      <c r="E402" s="111">
        <f t="shared" si="76"/>
        <v>0</v>
      </c>
      <c r="F402" s="658">
        <f>+'1A-Per Credit'!C$32</f>
        <v>183.18</v>
      </c>
      <c r="G402" s="659">
        <f t="shared" si="77"/>
        <v>12.5</v>
      </c>
    </row>
    <row r="403" spans="1:7" s="147" customFormat="1" x14ac:dyDescent="0.2">
      <c r="A403" s="656" t="s">
        <v>776</v>
      </c>
      <c r="B403" s="253">
        <v>186.79</v>
      </c>
      <c r="C403" s="315">
        <f>+'South Central'!C50</f>
        <v>185.93</v>
      </c>
      <c r="D403" s="657">
        <f t="shared" si="75"/>
        <v>-4.6041008619304314E-3</v>
      </c>
      <c r="E403" s="111">
        <f t="shared" si="76"/>
        <v>-0.85999999999998522</v>
      </c>
      <c r="F403" s="658">
        <f>+'1A-Per Credit'!C$32</f>
        <v>183.18</v>
      </c>
      <c r="G403" s="659">
        <f t="shared" si="77"/>
        <v>2.75</v>
      </c>
    </row>
    <row r="404" spans="1:7" s="147" customFormat="1" x14ac:dyDescent="0.2">
      <c r="A404" s="656" t="s">
        <v>777</v>
      </c>
      <c r="B404" s="253">
        <v>183.18</v>
      </c>
      <c r="C404" s="315">
        <f>+'South Central'!C51</f>
        <v>183.18</v>
      </c>
      <c r="D404" s="657">
        <f t="shared" si="75"/>
        <v>0</v>
      </c>
      <c r="E404" s="111">
        <f t="shared" si="76"/>
        <v>0</v>
      </c>
      <c r="F404" s="658">
        <f>+'1A-Per Credit'!C$32</f>
        <v>183.18</v>
      </c>
      <c r="G404" s="659">
        <f t="shared" si="77"/>
        <v>0</v>
      </c>
    </row>
    <row r="405" spans="1:7" s="147" customFormat="1" x14ac:dyDescent="0.2">
      <c r="A405" s="656" t="s">
        <v>778</v>
      </c>
      <c r="B405" s="253">
        <v>193.18</v>
      </c>
      <c r="C405" s="315">
        <f>+'South Central'!C52</f>
        <v>193.18</v>
      </c>
      <c r="D405" s="657">
        <f t="shared" si="75"/>
        <v>0</v>
      </c>
      <c r="E405" s="111">
        <f t="shared" si="76"/>
        <v>0</v>
      </c>
      <c r="F405" s="658">
        <f>+'1A-Per Credit'!C$32</f>
        <v>183.18</v>
      </c>
      <c r="G405" s="659">
        <f t="shared" si="77"/>
        <v>10</v>
      </c>
    </row>
    <row r="406" spans="1:7" s="147" customFormat="1" x14ac:dyDescent="0.2">
      <c r="A406" s="656" t="s">
        <v>779</v>
      </c>
      <c r="B406" s="253">
        <v>191.93</v>
      </c>
      <c r="C406" s="315">
        <f>+'South Central'!C53</f>
        <v>191.93</v>
      </c>
      <c r="D406" s="657">
        <f t="shared" si="75"/>
        <v>0</v>
      </c>
      <c r="E406" s="111">
        <f t="shared" si="76"/>
        <v>0</v>
      </c>
      <c r="F406" s="658">
        <f>+'1A-Per Credit'!C$32</f>
        <v>183.18</v>
      </c>
      <c r="G406" s="659">
        <f t="shared" si="77"/>
        <v>8.75</v>
      </c>
    </row>
    <row r="407" spans="1:7" s="147" customFormat="1" x14ac:dyDescent="0.2">
      <c r="A407" s="656" t="s">
        <v>780</v>
      </c>
      <c r="B407" s="253">
        <v>191.93</v>
      </c>
      <c r="C407" s="315">
        <f>+'South Central'!C54</f>
        <v>191.93</v>
      </c>
      <c r="D407" s="657">
        <f t="shared" si="75"/>
        <v>0</v>
      </c>
      <c r="E407" s="111">
        <f t="shared" si="76"/>
        <v>0</v>
      </c>
      <c r="F407" s="658">
        <f>+'1A-Per Credit'!C$32</f>
        <v>183.18</v>
      </c>
      <c r="G407" s="659">
        <f t="shared" si="77"/>
        <v>8.75</v>
      </c>
    </row>
    <row r="408" spans="1:7" s="147" customFormat="1" x14ac:dyDescent="0.2">
      <c r="A408" s="656" t="s">
        <v>781</v>
      </c>
      <c r="B408" s="253">
        <v>198.18</v>
      </c>
      <c r="C408" s="315">
        <f>+'South Central'!C55</f>
        <v>198.18</v>
      </c>
      <c r="D408" s="657">
        <f t="shared" si="75"/>
        <v>0</v>
      </c>
      <c r="E408" s="111">
        <f t="shared" si="76"/>
        <v>0</v>
      </c>
      <c r="F408" s="658">
        <f>+'1A-Per Credit'!C$32</f>
        <v>183.18</v>
      </c>
      <c r="G408" s="659">
        <f t="shared" si="77"/>
        <v>15</v>
      </c>
    </row>
    <row r="409" spans="1:7" s="147" customFormat="1" x14ac:dyDescent="0.2">
      <c r="A409" s="656" t="s">
        <v>782</v>
      </c>
      <c r="B409" s="253">
        <v>191.93</v>
      </c>
      <c r="C409" s="315">
        <f>+'South Central'!C56</f>
        <v>191.93</v>
      </c>
      <c r="D409" s="657">
        <f t="shared" si="75"/>
        <v>0</v>
      </c>
      <c r="E409" s="111">
        <f t="shared" si="76"/>
        <v>0</v>
      </c>
      <c r="F409" s="658">
        <f>+'1A-Per Credit'!C$32</f>
        <v>183.18</v>
      </c>
      <c r="G409" s="659">
        <f t="shared" si="77"/>
        <v>8.75</v>
      </c>
    </row>
    <row r="410" spans="1:7" s="147" customFormat="1" x14ac:dyDescent="0.2">
      <c r="A410" s="656" t="s">
        <v>783</v>
      </c>
      <c r="B410" s="253">
        <v>204.43</v>
      </c>
      <c r="C410" s="315">
        <f>+'South Central'!C57</f>
        <v>204.43</v>
      </c>
      <c r="D410" s="657">
        <f t="shared" si="75"/>
        <v>0</v>
      </c>
      <c r="E410" s="111">
        <f t="shared" si="76"/>
        <v>0</v>
      </c>
      <c r="F410" s="658">
        <f>+'1A-Per Credit'!C$32</f>
        <v>183.18</v>
      </c>
      <c r="G410" s="659">
        <f t="shared" si="77"/>
        <v>21.25</v>
      </c>
    </row>
    <row r="411" spans="1:7" s="147" customFormat="1" x14ac:dyDescent="0.2">
      <c r="A411" s="656" t="s">
        <v>784</v>
      </c>
      <c r="B411" s="253">
        <v>185.62</v>
      </c>
      <c r="C411" s="315">
        <f>+'South Central'!C58</f>
        <v>185.62</v>
      </c>
      <c r="D411" s="657">
        <f t="shared" si="75"/>
        <v>0</v>
      </c>
      <c r="E411" s="111">
        <f t="shared" si="76"/>
        <v>0</v>
      </c>
      <c r="F411" s="658">
        <f>+'1A-Per Credit'!C$32</f>
        <v>183.18</v>
      </c>
      <c r="G411" s="659">
        <f t="shared" si="77"/>
        <v>2.4399999999999977</v>
      </c>
    </row>
    <row r="412" spans="1:7" s="147" customFormat="1" x14ac:dyDescent="0.2">
      <c r="A412" s="656" t="s">
        <v>785</v>
      </c>
      <c r="B412" s="253">
        <v>190.64</v>
      </c>
      <c r="C412" s="315">
        <f>+'South Central'!C59</f>
        <v>190.64</v>
      </c>
      <c r="D412" s="657">
        <f t="shared" si="75"/>
        <v>0</v>
      </c>
      <c r="E412" s="111">
        <f t="shared" si="76"/>
        <v>0</v>
      </c>
      <c r="F412" s="658">
        <f>+'1A-Per Credit'!C$32</f>
        <v>183.18</v>
      </c>
      <c r="G412" s="659">
        <f t="shared" si="77"/>
        <v>7.4599999999999795</v>
      </c>
    </row>
    <row r="413" spans="1:7" s="147" customFormat="1" x14ac:dyDescent="0.2">
      <c r="A413" s="656" t="s">
        <v>786</v>
      </c>
      <c r="B413" s="253">
        <v>229.84</v>
      </c>
      <c r="C413" s="315">
        <f>+'South Central'!C60</f>
        <v>229.84</v>
      </c>
      <c r="D413" s="657">
        <f t="shared" si="75"/>
        <v>0</v>
      </c>
      <c r="E413" s="111">
        <f t="shared" si="76"/>
        <v>0</v>
      </c>
      <c r="F413" s="658">
        <f>+'1A-Per Credit'!C$32</f>
        <v>183.18</v>
      </c>
      <c r="G413" s="659">
        <f t="shared" si="77"/>
        <v>46.66</v>
      </c>
    </row>
    <row r="414" spans="1:7" s="147" customFormat="1" x14ac:dyDescent="0.2">
      <c r="A414" s="656" t="s">
        <v>787</v>
      </c>
      <c r="B414" s="253">
        <v>186.43</v>
      </c>
      <c r="C414" s="315">
        <f>+'South Central'!C61</f>
        <v>186.43</v>
      </c>
      <c r="D414" s="657">
        <f t="shared" si="75"/>
        <v>0</v>
      </c>
      <c r="E414" s="111">
        <f t="shared" si="76"/>
        <v>0</v>
      </c>
      <c r="F414" s="658">
        <f>+'1A-Per Credit'!C$32</f>
        <v>183.18</v>
      </c>
      <c r="G414" s="659">
        <f t="shared" si="77"/>
        <v>3.25</v>
      </c>
    </row>
    <row r="415" spans="1:7" s="147" customFormat="1" x14ac:dyDescent="0.2">
      <c r="A415" s="656" t="s">
        <v>788</v>
      </c>
      <c r="B415" s="253">
        <v>199.84</v>
      </c>
      <c r="C415" s="315">
        <f>+'South Central'!C62</f>
        <v>199.84</v>
      </c>
      <c r="D415" s="657">
        <f t="shared" si="75"/>
        <v>0</v>
      </c>
      <c r="E415" s="111">
        <f t="shared" si="76"/>
        <v>0</v>
      </c>
      <c r="F415" s="658">
        <f>+'1A-Per Credit'!C$32</f>
        <v>183.18</v>
      </c>
      <c r="G415" s="659">
        <f t="shared" si="77"/>
        <v>16.659999999999997</v>
      </c>
    </row>
    <row r="416" spans="1:7" s="147" customFormat="1" x14ac:dyDescent="0.2">
      <c r="A416" s="656" t="s">
        <v>789</v>
      </c>
      <c r="B416" s="253">
        <v>199.84</v>
      </c>
      <c r="C416" s="315">
        <f>+'South Central'!C63</f>
        <v>199.84</v>
      </c>
      <c r="D416" s="657">
        <f t="shared" si="75"/>
        <v>0</v>
      </c>
      <c r="E416" s="111">
        <f t="shared" si="76"/>
        <v>0</v>
      </c>
      <c r="F416" s="658">
        <f>+'1A-Per Credit'!C$32</f>
        <v>183.18</v>
      </c>
      <c r="G416" s="659">
        <f t="shared" si="77"/>
        <v>16.659999999999997</v>
      </c>
    </row>
    <row r="417" spans="1:7" s="147" customFormat="1" x14ac:dyDescent="0.2">
      <c r="A417" s="656" t="s">
        <v>790</v>
      </c>
      <c r="B417" s="253">
        <v>189.84</v>
      </c>
      <c r="C417" s="315">
        <f>+'South Central'!C64</f>
        <v>189.84</v>
      </c>
      <c r="D417" s="657">
        <f t="shared" si="75"/>
        <v>0</v>
      </c>
      <c r="E417" s="111">
        <f t="shared" si="76"/>
        <v>0</v>
      </c>
      <c r="F417" s="658">
        <f>+'1A-Per Credit'!C$32</f>
        <v>183.18</v>
      </c>
      <c r="G417" s="659">
        <f t="shared" si="77"/>
        <v>6.6599999999999966</v>
      </c>
    </row>
    <row r="418" spans="1:7" s="147" customFormat="1" x14ac:dyDescent="0.2">
      <c r="A418" s="656" t="s">
        <v>791</v>
      </c>
      <c r="B418" s="253">
        <v>186.43</v>
      </c>
      <c r="C418" s="315">
        <f>+'South Central'!C65</f>
        <v>186.43</v>
      </c>
      <c r="D418" s="657">
        <f t="shared" si="75"/>
        <v>0</v>
      </c>
      <c r="E418" s="111">
        <f t="shared" si="76"/>
        <v>0</v>
      </c>
      <c r="F418" s="658">
        <f>+'1A-Per Credit'!C$32</f>
        <v>183.18</v>
      </c>
      <c r="G418" s="659">
        <f t="shared" si="77"/>
        <v>3.25</v>
      </c>
    </row>
    <row r="419" spans="1:7" s="147" customFormat="1" x14ac:dyDescent="0.2">
      <c r="A419" s="656" t="s">
        <v>792</v>
      </c>
      <c r="B419" s="253">
        <v>186.43</v>
      </c>
      <c r="C419" s="315">
        <f>+'South Central'!C66</f>
        <v>186.43</v>
      </c>
      <c r="D419" s="657">
        <f t="shared" si="75"/>
        <v>0</v>
      </c>
      <c r="E419" s="111">
        <f t="shared" si="76"/>
        <v>0</v>
      </c>
      <c r="F419" s="658">
        <f>+'1A-Per Credit'!C$32</f>
        <v>183.18</v>
      </c>
      <c r="G419" s="659">
        <f t="shared" si="77"/>
        <v>3.25</v>
      </c>
    </row>
    <row r="420" spans="1:7" s="147" customFormat="1" x14ac:dyDescent="0.2">
      <c r="A420" s="656" t="s">
        <v>793</v>
      </c>
      <c r="B420" s="253">
        <v>183.18</v>
      </c>
      <c r="C420" s="315">
        <f>+'South Central'!C67</f>
        <v>183.18</v>
      </c>
      <c r="D420" s="657">
        <f t="shared" ref="D420:D437" si="78">(C420-B420)/B420</f>
        <v>0</v>
      </c>
      <c r="E420" s="111">
        <f t="shared" ref="E420:E437" si="79">+C420-B420</f>
        <v>0</v>
      </c>
      <c r="F420" s="658">
        <f>+'1A-Per Credit'!C$32</f>
        <v>183.18</v>
      </c>
      <c r="G420" s="659">
        <f t="shared" ref="G420:G437" si="80">+C420-F420</f>
        <v>0</v>
      </c>
    </row>
    <row r="421" spans="1:7" s="147" customFormat="1" x14ac:dyDescent="0.2">
      <c r="A421" s="656" t="s">
        <v>794</v>
      </c>
      <c r="B421" s="253">
        <v>196.43</v>
      </c>
      <c r="C421" s="315">
        <f>+'South Central'!C68</f>
        <v>196.43</v>
      </c>
      <c r="D421" s="657">
        <f t="shared" si="78"/>
        <v>0</v>
      </c>
      <c r="E421" s="111">
        <f t="shared" si="79"/>
        <v>0</v>
      </c>
      <c r="F421" s="658">
        <f>+'1A-Per Credit'!C$32</f>
        <v>183.18</v>
      </c>
      <c r="G421" s="659">
        <f t="shared" si="80"/>
        <v>13.25</v>
      </c>
    </row>
    <row r="422" spans="1:7" s="147" customFormat="1" x14ac:dyDescent="0.2">
      <c r="A422" s="656" t="s">
        <v>795</v>
      </c>
      <c r="B422" s="253">
        <v>193.18</v>
      </c>
      <c r="C422" s="315">
        <f>+'South Central'!C69</f>
        <v>193.18</v>
      </c>
      <c r="D422" s="657">
        <f t="shared" si="78"/>
        <v>0</v>
      </c>
      <c r="E422" s="111">
        <f t="shared" si="79"/>
        <v>0</v>
      </c>
      <c r="F422" s="658">
        <f>+'1A-Per Credit'!C$32</f>
        <v>183.18</v>
      </c>
      <c r="G422" s="659">
        <f t="shared" si="80"/>
        <v>10</v>
      </c>
    </row>
    <row r="423" spans="1:7" s="149" customFormat="1" x14ac:dyDescent="0.2">
      <c r="A423" s="656" t="s">
        <v>796</v>
      </c>
      <c r="B423" s="253">
        <v>193.18</v>
      </c>
      <c r="C423" s="315">
        <f>+'South Central'!C70</f>
        <v>193.18</v>
      </c>
      <c r="D423" s="657">
        <f t="shared" si="78"/>
        <v>0</v>
      </c>
      <c r="E423" s="111">
        <f t="shared" si="79"/>
        <v>0</v>
      </c>
      <c r="F423" s="658">
        <f>+'1A-Per Credit'!C$32</f>
        <v>183.18</v>
      </c>
      <c r="G423" s="659">
        <f t="shared" si="80"/>
        <v>10</v>
      </c>
    </row>
    <row r="424" spans="1:7" s="149" customFormat="1" x14ac:dyDescent="0.2">
      <c r="A424" s="656" t="s">
        <v>797</v>
      </c>
      <c r="B424" s="253">
        <v>193.18</v>
      </c>
      <c r="C424" s="315">
        <f>+'South Central'!C71</f>
        <v>193.18</v>
      </c>
      <c r="D424" s="657">
        <f t="shared" si="78"/>
        <v>0</v>
      </c>
      <c r="E424" s="111">
        <f t="shared" si="79"/>
        <v>0</v>
      </c>
      <c r="F424" s="658">
        <f>+'1A-Per Credit'!C$32</f>
        <v>183.18</v>
      </c>
      <c r="G424" s="659">
        <f t="shared" si="80"/>
        <v>10</v>
      </c>
    </row>
    <row r="425" spans="1:7" s="149" customFormat="1" x14ac:dyDescent="0.2">
      <c r="A425" s="656" t="s">
        <v>798</v>
      </c>
      <c r="B425" s="253">
        <v>223.18</v>
      </c>
      <c r="C425" s="315">
        <f>+'South Central'!C72</f>
        <v>223.18</v>
      </c>
      <c r="D425" s="657">
        <f t="shared" si="78"/>
        <v>0</v>
      </c>
      <c r="E425" s="111">
        <f t="shared" si="79"/>
        <v>0</v>
      </c>
      <c r="F425" s="658">
        <f>+'1A-Per Credit'!C$32</f>
        <v>183.18</v>
      </c>
      <c r="G425" s="659">
        <f t="shared" si="80"/>
        <v>40</v>
      </c>
    </row>
    <row r="426" spans="1:7" s="149" customFormat="1" x14ac:dyDescent="0.2">
      <c r="A426" s="570" t="s">
        <v>799</v>
      </c>
      <c r="B426" s="253">
        <v>223.18</v>
      </c>
      <c r="C426" s="315">
        <f>+'South Central'!C73</f>
        <v>223.18</v>
      </c>
      <c r="D426" s="657">
        <f t="shared" si="78"/>
        <v>0</v>
      </c>
      <c r="E426" s="111">
        <f t="shared" si="79"/>
        <v>0</v>
      </c>
      <c r="F426" s="658">
        <f>+'1A-Per Credit'!C$32</f>
        <v>183.18</v>
      </c>
      <c r="G426" s="659">
        <f t="shared" si="80"/>
        <v>40</v>
      </c>
    </row>
    <row r="427" spans="1:7" s="149" customFormat="1" x14ac:dyDescent="0.2">
      <c r="A427" s="646" t="s">
        <v>800</v>
      </c>
      <c r="B427" s="253">
        <v>198.06</v>
      </c>
      <c r="C427" s="315">
        <f>+'South Central'!C74</f>
        <v>198.06</v>
      </c>
      <c r="D427" s="657">
        <f t="shared" si="78"/>
        <v>0</v>
      </c>
      <c r="E427" s="111">
        <f t="shared" si="79"/>
        <v>0</v>
      </c>
      <c r="F427" s="658">
        <f>+'1A-Per Credit'!C$32</f>
        <v>183.18</v>
      </c>
      <c r="G427" s="659">
        <f t="shared" si="80"/>
        <v>14.879999999999995</v>
      </c>
    </row>
    <row r="428" spans="1:7" s="108" customFormat="1" x14ac:dyDescent="0.2">
      <c r="A428" s="646" t="s">
        <v>801</v>
      </c>
      <c r="B428" s="253">
        <v>213.18</v>
      </c>
      <c r="C428" s="315">
        <f>+'South Central'!C75</f>
        <v>193.18</v>
      </c>
      <c r="D428" s="657">
        <f t="shared" si="78"/>
        <v>-9.3817431278731586E-2</v>
      </c>
      <c r="E428" s="111">
        <f t="shared" si="79"/>
        <v>-20</v>
      </c>
      <c r="F428" s="658">
        <f>+'1A-Per Credit'!C$32</f>
        <v>183.18</v>
      </c>
      <c r="G428" s="659">
        <f t="shared" si="80"/>
        <v>10</v>
      </c>
    </row>
    <row r="429" spans="1:7" s="149" customFormat="1" x14ac:dyDescent="0.2">
      <c r="A429" s="656" t="s">
        <v>802</v>
      </c>
      <c r="B429" s="253">
        <v>213.18</v>
      </c>
      <c r="C429" s="315">
        <f>+'South Central'!C76</f>
        <v>213.18</v>
      </c>
      <c r="D429" s="657">
        <f t="shared" si="78"/>
        <v>0</v>
      </c>
      <c r="E429" s="111">
        <f t="shared" si="79"/>
        <v>0</v>
      </c>
      <c r="F429" s="658">
        <f>+'1A-Per Credit'!C$32</f>
        <v>183.18</v>
      </c>
      <c r="G429" s="659">
        <f t="shared" si="80"/>
        <v>30</v>
      </c>
    </row>
    <row r="430" spans="1:7" s="149" customFormat="1" x14ac:dyDescent="0.2">
      <c r="A430" s="646" t="s">
        <v>803</v>
      </c>
      <c r="B430" s="253">
        <v>193.18</v>
      </c>
      <c r="C430" s="315">
        <f>+'South Central'!C77</f>
        <v>193.18</v>
      </c>
      <c r="D430" s="657">
        <f t="shared" si="78"/>
        <v>0</v>
      </c>
      <c r="E430" s="111">
        <f t="shared" si="79"/>
        <v>0</v>
      </c>
      <c r="F430" s="658">
        <f>+'1A-Per Credit'!C$32</f>
        <v>183.18</v>
      </c>
      <c r="G430" s="659">
        <f t="shared" si="80"/>
        <v>10</v>
      </c>
    </row>
    <row r="431" spans="1:7" s="149" customFormat="1" x14ac:dyDescent="0.2">
      <c r="A431" s="646" t="s">
        <v>804</v>
      </c>
      <c r="B431" s="253">
        <v>193.18</v>
      </c>
      <c r="C431" s="315">
        <f>+'South Central'!C78</f>
        <v>193.18</v>
      </c>
      <c r="D431" s="657">
        <f t="shared" si="78"/>
        <v>0</v>
      </c>
      <c r="E431" s="111">
        <f t="shared" si="79"/>
        <v>0</v>
      </c>
      <c r="F431" s="658">
        <f>+'1A-Per Credit'!C$32</f>
        <v>183.18</v>
      </c>
      <c r="G431" s="659">
        <f t="shared" si="80"/>
        <v>10</v>
      </c>
    </row>
    <row r="432" spans="1:7" s="149" customFormat="1" x14ac:dyDescent="0.2">
      <c r="A432" s="621" t="s">
        <v>805</v>
      </c>
      <c r="B432" s="253">
        <v>195.62</v>
      </c>
      <c r="C432" s="315">
        <f>+'South Central'!C79</f>
        <v>195.62</v>
      </c>
      <c r="D432" s="657">
        <f t="shared" si="78"/>
        <v>0</v>
      </c>
      <c r="E432" s="111">
        <f t="shared" si="79"/>
        <v>0</v>
      </c>
      <c r="F432" s="658">
        <f>+'1A-Per Credit'!C$32</f>
        <v>183.18</v>
      </c>
      <c r="G432" s="659">
        <f t="shared" si="80"/>
        <v>12.439999999999998</v>
      </c>
    </row>
    <row r="433" spans="1:7" s="147" customFormat="1" x14ac:dyDescent="0.2">
      <c r="A433" s="656" t="s">
        <v>806</v>
      </c>
      <c r="B433" s="253">
        <v>193.18</v>
      </c>
      <c r="C433" s="315">
        <f>+'South Central'!C80</f>
        <v>193.18</v>
      </c>
      <c r="D433" s="657">
        <f t="shared" si="78"/>
        <v>0</v>
      </c>
      <c r="E433" s="111">
        <f t="shared" si="79"/>
        <v>0</v>
      </c>
      <c r="F433" s="658">
        <f>+'1A-Per Credit'!C$32</f>
        <v>183.18</v>
      </c>
      <c r="G433" s="659">
        <f t="shared" si="80"/>
        <v>10</v>
      </c>
    </row>
    <row r="434" spans="1:7" s="147" customFormat="1" x14ac:dyDescent="0.2">
      <c r="A434" s="497" t="s">
        <v>807</v>
      </c>
      <c r="B434" s="253" t="s">
        <v>1188</v>
      </c>
      <c r="C434" s="315">
        <f>+'South Central'!C81</f>
        <v>185.68</v>
      </c>
      <c r="D434" s="67" t="s">
        <v>934</v>
      </c>
      <c r="E434" s="111" t="s">
        <v>1188</v>
      </c>
      <c r="F434" s="658">
        <f>+'1A-Per Credit'!C$32</f>
        <v>183.18</v>
      </c>
      <c r="G434" s="659">
        <f t="shared" ref="G434:G435" si="81">+C434-F434</f>
        <v>2.5</v>
      </c>
    </row>
    <row r="435" spans="1:7" s="147" customFormat="1" x14ac:dyDescent="0.2">
      <c r="A435" s="497" t="s">
        <v>808</v>
      </c>
      <c r="B435" s="253" t="s">
        <v>1188</v>
      </c>
      <c r="C435" s="315">
        <f>+'South Central'!C82</f>
        <v>185.68</v>
      </c>
      <c r="D435" s="67" t="s">
        <v>934</v>
      </c>
      <c r="E435" s="111" t="s">
        <v>1188</v>
      </c>
      <c r="F435" s="658">
        <f>+'1A-Per Credit'!C$32</f>
        <v>183.18</v>
      </c>
      <c r="G435" s="659">
        <f t="shared" si="81"/>
        <v>2.5</v>
      </c>
    </row>
    <row r="436" spans="1:7" s="147" customFormat="1" x14ac:dyDescent="0.2">
      <c r="A436" s="656" t="s">
        <v>809</v>
      </c>
      <c r="B436" s="253">
        <v>221.53</v>
      </c>
      <c r="C436" s="315">
        <f>+'South Central'!C83</f>
        <v>221.53</v>
      </c>
      <c r="D436" s="657">
        <f t="shared" si="78"/>
        <v>0</v>
      </c>
      <c r="E436" s="111">
        <f t="shared" si="79"/>
        <v>0</v>
      </c>
      <c r="F436" s="658">
        <f>+'1A-Per Credit'!C$32</f>
        <v>183.18</v>
      </c>
      <c r="G436" s="659">
        <f t="shared" si="80"/>
        <v>38.349999999999994</v>
      </c>
    </row>
    <row r="437" spans="1:7" s="147" customFormat="1" ht="16.5" thickBot="1" x14ac:dyDescent="0.25">
      <c r="A437" s="660" t="s">
        <v>810</v>
      </c>
      <c r="B437" s="452">
        <v>214.43</v>
      </c>
      <c r="C437" s="453">
        <f>+'South Central'!C84</f>
        <v>214.43</v>
      </c>
      <c r="D437" s="661">
        <f t="shared" si="78"/>
        <v>0</v>
      </c>
      <c r="E437" s="643">
        <f t="shared" si="79"/>
        <v>0</v>
      </c>
      <c r="F437" s="662">
        <f>+'1A-Per Credit'!C$32</f>
        <v>183.18</v>
      </c>
      <c r="G437" s="663">
        <f t="shared" si="80"/>
        <v>31.25</v>
      </c>
    </row>
    <row r="438" spans="1:7" ht="16.5" thickBot="1" x14ac:dyDescent="0.3">
      <c r="A438" s="115" t="s">
        <v>368</v>
      </c>
      <c r="B438" s="274"/>
      <c r="C438" s="120"/>
      <c r="D438" s="119"/>
      <c r="E438" s="115"/>
      <c r="F438" s="146"/>
      <c r="G438" s="145"/>
    </row>
    <row r="439" spans="1:7" x14ac:dyDescent="0.25">
      <c r="A439" s="133" t="s">
        <v>811</v>
      </c>
      <c r="B439" s="203">
        <v>317.5</v>
      </c>
      <c r="C439" s="338">
        <f>+'Southwest MSU'!C40</f>
        <v>317.5</v>
      </c>
      <c r="D439" s="339">
        <f t="shared" ref="D439:D454" si="82">+(C439-B439)/B439</f>
        <v>0</v>
      </c>
      <c r="E439" s="316">
        <f t="shared" ref="E439:E454" si="83">+C439-B439</f>
        <v>0</v>
      </c>
      <c r="F439" s="201">
        <f>+'1B-Banded'!D$22</f>
        <v>305</v>
      </c>
      <c r="G439" s="202">
        <f t="shared" ref="G439:G454" si="84">+C439-F439</f>
        <v>12.5</v>
      </c>
    </row>
    <row r="440" spans="1:7" x14ac:dyDescent="0.25">
      <c r="A440" s="133" t="s">
        <v>812</v>
      </c>
      <c r="B440" s="343">
        <v>312.66000000000003</v>
      </c>
      <c r="C440" s="340">
        <f>+'Southwest MSU'!C41</f>
        <v>312.66000000000003</v>
      </c>
      <c r="D440" s="69">
        <f t="shared" si="82"/>
        <v>0</v>
      </c>
      <c r="E440" s="316">
        <f t="shared" si="83"/>
        <v>0</v>
      </c>
      <c r="F440" s="201">
        <f>+'1B-Banded'!D$22</f>
        <v>305</v>
      </c>
      <c r="G440" s="202">
        <f t="shared" si="84"/>
        <v>7.660000000000025</v>
      </c>
    </row>
    <row r="441" spans="1:7" x14ac:dyDescent="0.25">
      <c r="A441" s="570" t="s">
        <v>813</v>
      </c>
      <c r="B441" s="458">
        <v>312.66000000000003</v>
      </c>
      <c r="C441" s="340">
        <f>+'Southwest MSU'!C42</f>
        <v>312.66000000000003</v>
      </c>
      <c r="D441" s="69">
        <f t="shared" si="82"/>
        <v>0</v>
      </c>
      <c r="E441" s="316">
        <f t="shared" si="83"/>
        <v>0</v>
      </c>
      <c r="F441" s="606">
        <f>+'1B-Banded'!D$22</f>
        <v>305</v>
      </c>
      <c r="G441" s="607">
        <f t="shared" si="84"/>
        <v>7.660000000000025</v>
      </c>
    </row>
    <row r="442" spans="1:7" x14ac:dyDescent="0.25">
      <c r="A442" s="570" t="s">
        <v>814</v>
      </c>
      <c r="B442" s="458">
        <v>312.66000000000003</v>
      </c>
      <c r="C442" s="340">
        <f>+'Southwest MSU'!C43</f>
        <v>312.66000000000003</v>
      </c>
      <c r="D442" s="69">
        <f t="shared" si="82"/>
        <v>0</v>
      </c>
      <c r="E442" s="316">
        <f t="shared" si="83"/>
        <v>0</v>
      </c>
      <c r="F442" s="606">
        <f>+'1B-Banded'!D$22</f>
        <v>305</v>
      </c>
      <c r="G442" s="607">
        <f t="shared" si="84"/>
        <v>7.660000000000025</v>
      </c>
    </row>
    <row r="443" spans="1:7" x14ac:dyDescent="0.25">
      <c r="A443" s="570" t="s">
        <v>815</v>
      </c>
      <c r="B443" s="458">
        <v>312.66000000000003</v>
      </c>
      <c r="C443" s="340">
        <f>+'Southwest MSU'!C44</f>
        <v>312.66000000000003</v>
      </c>
      <c r="D443" s="69">
        <f t="shared" si="82"/>
        <v>0</v>
      </c>
      <c r="E443" s="316">
        <f t="shared" si="83"/>
        <v>0</v>
      </c>
      <c r="F443" s="606">
        <f>+'1B-Banded'!D$22</f>
        <v>305</v>
      </c>
      <c r="G443" s="607">
        <f t="shared" si="84"/>
        <v>7.660000000000025</v>
      </c>
    </row>
    <row r="444" spans="1:7" x14ac:dyDescent="0.25">
      <c r="A444" s="570" t="s">
        <v>816</v>
      </c>
      <c r="B444" s="458">
        <v>312.66000000000003</v>
      </c>
      <c r="C444" s="340">
        <f>+'Southwest MSU'!C45</f>
        <v>312.66000000000003</v>
      </c>
      <c r="D444" s="69">
        <f t="shared" si="82"/>
        <v>0</v>
      </c>
      <c r="E444" s="316">
        <f t="shared" si="83"/>
        <v>0</v>
      </c>
      <c r="F444" s="606">
        <f>+'1B-Banded'!D$22</f>
        <v>305</v>
      </c>
      <c r="G444" s="607">
        <f t="shared" si="84"/>
        <v>7.660000000000025</v>
      </c>
    </row>
    <row r="445" spans="1:7" x14ac:dyDescent="0.25">
      <c r="A445" s="570" t="s">
        <v>817</v>
      </c>
      <c r="B445" s="458">
        <v>312.66000000000003</v>
      </c>
      <c r="C445" s="340">
        <f>+'Southwest MSU'!C46</f>
        <v>312.66000000000003</v>
      </c>
      <c r="D445" s="69">
        <f t="shared" si="82"/>
        <v>0</v>
      </c>
      <c r="E445" s="316">
        <f t="shared" si="83"/>
        <v>0</v>
      </c>
      <c r="F445" s="606">
        <f>+'1B-Banded'!D$22</f>
        <v>305</v>
      </c>
      <c r="G445" s="607">
        <f t="shared" si="84"/>
        <v>7.660000000000025</v>
      </c>
    </row>
    <row r="446" spans="1:7" x14ac:dyDescent="0.25">
      <c r="A446" s="570" t="s">
        <v>818</v>
      </c>
      <c r="B446" s="458">
        <v>312.66000000000003</v>
      </c>
      <c r="C446" s="340">
        <f>+'Southwest MSU'!C47</f>
        <v>312.66000000000003</v>
      </c>
      <c r="D446" s="69">
        <f t="shared" si="82"/>
        <v>0</v>
      </c>
      <c r="E446" s="316">
        <f t="shared" si="83"/>
        <v>0</v>
      </c>
      <c r="F446" s="606">
        <f>+'1B-Banded'!D$22</f>
        <v>305</v>
      </c>
      <c r="G446" s="607">
        <f t="shared" si="84"/>
        <v>7.660000000000025</v>
      </c>
    </row>
    <row r="447" spans="1:7" x14ac:dyDescent="0.25">
      <c r="A447" s="570" t="s">
        <v>819</v>
      </c>
      <c r="B447" s="458">
        <v>312.66000000000003</v>
      </c>
      <c r="C447" s="340">
        <f>+'Southwest MSU'!C48</f>
        <v>312.66000000000003</v>
      </c>
      <c r="D447" s="69">
        <f t="shared" si="82"/>
        <v>0</v>
      </c>
      <c r="E447" s="316">
        <f t="shared" si="83"/>
        <v>0</v>
      </c>
      <c r="F447" s="606">
        <f>+'1B-Banded'!D$22</f>
        <v>305</v>
      </c>
      <c r="G447" s="607">
        <f t="shared" si="84"/>
        <v>7.660000000000025</v>
      </c>
    </row>
    <row r="448" spans="1:7" x14ac:dyDescent="0.25">
      <c r="A448" s="570" t="s">
        <v>820</v>
      </c>
      <c r="B448" s="458">
        <v>312.66000000000003</v>
      </c>
      <c r="C448" s="340">
        <f>+'Southwest MSU'!C49</f>
        <v>312.66000000000003</v>
      </c>
      <c r="D448" s="69">
        <f t="shared" si="82"/>
        <v>0</v>
      </c>
      <c r="E448" s="316">
        <f t="shared" si="83"/>
        <v>0</v>
      </c>
      <c r="F448" s="606">
        <f>+'1B-Banded'!D$22</f>
        <v>305</v>
      </c>
      <c r="G448" s="607">
        <f t="shared" si="84"/>
        <v>7.660000000000025</v>
      </c>
    </row>
    <row r="449" spans="1:7" x14ac:dyDescent="0.25">
      <c r="A449" s="570" t="s">
        <v>821</v>
      </c>
      <c r="B449" s="458">
        <v>312.66000000000003</v>
      </c>
      <c r="C449" s="340">
        <f>+'Southwest MSU'!C50</f>
        <v>312.66000000000003</v>
      </c>
      <c r="D449" s="69">
        <f t="shared" si="82"/>
        <v>0</v>
      </c>
      <c r="E449" s="316">
        <f t="shared" si="83"/>
        <v>0</v>
      </c>
      <c r="F449" s="606">
        <f>+'1B-Banded'!D$22</f>
        <v>305</v>
      </c>
      <c r="G449" s="607">
        <f t="shared" si="84"/>
        <v>7.660000000000025</v>
      </c>
    </row>
    <row r="450" spans="1:7" x14ac:dyDescent="0.25">
      <c r="A450" s="570" t="s">
        <v>822</v>
      </c>
      <c r="B450" s="458">
        <v>312.66000000000003</v>
      </c>
      <c r="C450" s="340">
        <f>+'Southwest MSU'!C51</f>
        <v>312.66000000000003</v>
      </c>
      <c r="D450" s="69">
        <f t="shared" si="82"/>
        <v>0</v>
      </c>
      <c r="E450" s="316">
        <f t="shared" si="83"/>
        <v>0</v>
      </c>
      <c r="F450" s="606">
        <f>+'1B-Banded'!D$22</f>
        <v>305</v>
      </c>
      <c r="G450" s="607">
        <f t="shared" si="84"/>
        <v>7.660000000000025</v>
      </c>
    </row>
    <row r="451" spans="1:7" x14ac:dyDescent="0.25">
      <c r="A451" s="570" t="s">
        <v>823</v>
      </c>
      <c r="B451" s="458">
        <v>312.66000000000003</v>
      </c>
      <c r="C451" s="340">
        <f>+'Southwest MSU'!C52</f>
        <v>312.66000000000003</v>
      </c>
      <c r="D451" s="69">
        <f t="shared" si="82"/>
        <v>0</v>
      </c>
      <c r="E451" s="316">
        <f t="shared" si="83"/>
        <v>0</v>
      </c>
      <c r="F451" s="606">
        <f>+'1B-Banded'!D$22</f>
        <v>305</v>
      </c>
      <c r="G451" s="607">
        <f t="shared" si="84"/>
        <v>7.660000000000025</v>
      </c>
    </row>
    <row r="452" spans="1:7" x14ac:dyDescent="0.25">
      <c r="A452" s="570" t="s">
        <v>824</v>
      </c>
      <c r="B452" s="458">
        <v>312.66000000000003</v>
      </c>
      <c r="C452" s="340">
        <f>+'Southwest MSU'!C53</f>
        <v>312.66000000000003</v>
      </c>
      <c r="D452" s="69">
        <f t="shared" si="82"/>
        <v>0</v>
      </c>
      <c r="E452" s="316">
        <f t="shared" si="83"/>
        <v>0</v>
      </c>
      <c r="F452" s="606">
        <f>+'1B-Banded'!D$22</f>
        <v>305</v>
      </c>
      <c r="G452" s="607">
        <f t="shared" si="84"/>
        <v>7.660000000000025</v>
      </c>
    </row>
    <row r="453" spans="1:7" x14ac:dyDescent="0.25">
      <c r="A453" s="570" t="s">
        <v>825</v>
      </c>
      <c r="B453" s="458">
        <v>312.66000000000003</v>
      </c>
      <c r="C453" s="340">
        <f>+'Southwest MSU'!C54</f>
        <v>312.66000000000003</v>
      </c>
      <c r="D453" s="69">
        <f t="shared" si="82"/>
        <v>0</v>
      </c>
      <c r="E453" s="316">
        <f t="shared" si="83"/>
        <v>0</v>
      </c>
      <c r="F453" s="606">
        <f>+'1B-Banded'!D$22</f>
        <v>305</v>
      </c>
      <c r="G453" s="607">
        <f t="shared" si="84"/>
        <v>7.660000000000025</v>
      </c>
    </row>
    <row r="454" spans="1:7" x14ac:dyDescent="0.25">
      <c r="A454" s="570" t="s">
        <v>826</v>
      </c>
      <c r="B454" s="458">
        <v>312.66000000000003</v>
      </c>
      <c r="C454" s="340">
        <f>+'Southwest MSU'!C55</f>
        <v>312.66000000000003</v>
      </c>
      <c r="D454" s="69">
        <f t="shared" si="82"/>
        <v>0</v>
      </c>
      <c r="E454" s="316">
        <f t="shared" si="83"/>
        <v>0</v>
      </c>
      <c r="F454" s="606">
        <f>+'1B-Banded'!D$22</f>
        <v>305</v>
      </c>
      <c r="G454" s="607">
        <f t="shared" si="84"/>
        <v>7.660000000000025</v>
      </c>
    </row>
    <row r="455" spans="1:7" customFormat="1" x14ac:dyDescent="0.2">
      <c r="A455" s="814" t="s">
        <v>827</v>
      </c>
      <c r="B455" s="458">
        <v>312.93</v>
      </c>
      <c r="C455" s="340">
        <f>+'Southwest MSU'!C56</f>
        <v>312.93</v>
      </c>
      <c r="D455" s="69">
        <f t="shared" ref="D455:D456" si="85">+(C455-B455)/B455</f>
        <v>0</v>
      </c>
      <c r="E455" s="316">
        <f t="shared" ref="E455:E456" si="86">+C455-B455</f>
        <v>0</v>
      </c>
      <c r="F455" s="606">
        <f>+'1B-Banded'!D$22</f>
        <v>305</v>
      </c>
      <c r="G455" s="607">
        <f t="shared" ref="G455:G456" si="87">+C455-F455</f>
        <v>7.9300000000000068</v>
      </c>
    </row>
    <row r="456" spans="1:7" customFormat="1" x14ac:dyDescent="0.2">
      <c r="A456" s="814" t="s">
        <v>828</v>
      </c>
      <c r="B456" s="458">
        <v>312.93</v>
      </c>
      <c r="C456" s="340">
        <f>+'Southwest MSU'!C57</f>
        <v>312.93</v>
      </c>
      <c r="D456" s="69">
        <f t="shared" si="85"/>
        <v>0</v>
      </c>
      <c r="E456" s="316">
        <f t="shared" si="86"/>
        <v>0</v>
      </c>
      <c r="F456" s="606">
        <f>+'1B-Banded'!D$22</f>
        <v>305</v>
      </c>
      <c r="G456" s="607">
        <f t="shared" si="87"/>
        <v>7.9300000000000068</v>
      </c>
    </row>
    <row r="457" spans="1:7" x14ac:dyDescent="0.25">
      <c r="A457" s="570" t="s">
        <v>829</v>
      </c>
      <c r="B457" s="458">
        <v>374.35</v>
      </c>
      <c r="C457" s="340">
        <f>+'Southwest MSU'!C58</f>
        <v>374.35</v>
      </c>
      <c r="D457" s="69">
        <f t="shared" ref="D457:D462" si="88">+(C457-B457)/B457</f>
        <v>0</v>
      </c>
      <c r="E457" s="316">
        <f t="shared" ref="E457:E462" si="89">+C457-B457</f>
        <v>0</v>
      </c>
      <c r="F457" s="637">
        <f>+'1B-Banded'!D$22</f>
        <v>305</v>
      </c>
      <c r="G457" s="638">
        <f t="shared" ref="G457:G462" si="90">+C457-F457</f>
        <v>69.350000000000023</v>
      </c>
    </row>
    <row r="458" spans="1:7" x14ac:dyDescent="0.25">
      <c r="A458" s="570" t="s">
        <v>830</v>
      </c>
      <c r="B458" s="458">
        <v>335.82</v>
      </c>
      <c r="C458" s="340">
        <f>+'Southwest MSU'!C59</f>
        <v>335.82</v>
      </c>
      <c r="D458" s="69">
        <f t="shared" si="88"/>
        <v>0</v>
      </c>
      <c r="E458" s="316">
        <f t="shared" si="89"/>
        <v>0</v>
      </c>
      <c r="F458" s="606">
        <f>+'1B-Banded'!D$22</f>
        <v>305</v>
      </c>
      <c r="G458" s="607">
        <f t="shared" si="90"/>
        <v>30.819999999999993</v>
      </c>
    </row>
    <row r="459" spans="1:7" x14ac:dyDescent="0.25">
      <c r="A459" s="570" t="s">
        <v>831</v>
      </c>
      <c r="B459" s="458">
        <v>321.95</v>
      </c>
      <c r="C459" s="340">
        <f>+'Southwest MSU'!C60</f>
        <v>321.95</v>
      </c>
      <c r="D459" s="69">
        <f t="shared" si="88"/>
        <v>0</v>
      </c>
      <c r="E459" s="316">
        <f t="shared" si="89"/>
        <v>0</v>
      </c>
      <c r="F459" s="637">
        <f>+'1B-Banded'!D$22</f>
        <v>305</v>
      </c>
      <c r="G459" s="638">
        <f t="shared" si="90"/>
        <v>16.949999999999989</v>
      </c>
    </row>
    <row r="460" spans="1:7" x14ac:dyDescent="0.25">
      <c r="A460" s="570" t="s">
        <v>832</v>
      </c>
      <c r="B460" s="458">
        <v>321.95</v>
      </c>
      <c r="C460" s="340">
        <f>+'Southwest MSU'!C61</f>
        <v>321.95</v>
      </c>
      <c r="D460" s="69">
        <f t="shared" si="88"/>
        <v>0</v>
      </c>
      <c r="E460" s="316">
        <f t="shared" si="89"/>
        <v>0</v>
      </c>
      <c r="F460" s="637">
        <f>+'1B-Banded'!D$22</f>
        <v>305</v>
      </c>
      <c r="G460" s="638">
        <f t="shared" si="90"/>
        <v>16.949999999999989</v>
      </c>
    </row>
    <row r="461" spans="1:7" x14ac:dyDescent="0.25">
      <c r="A461" s="570" t="s">
        <v>833</v>
      </c>
      <c r="B461" s="458">
        <v>308.3</v>
      </c>
      <c r="C461" s="340">
        <f>+'Southwest MSU'!C62</f>
        <v>308.3</v>
      </c>
      <c r="D461" s="69">
        <f t="shared" si="88"/>
        <v>0</v>
      </c>
      <c r="E461" s="316">
        <f t="shared" si="89"/>
        <v>0</v>
      </c>
      <c r="F461" s="637">
        <f>+'1B-Banded'!D$22</f>
        <v>305</v>
      </c>
      <c r="G461" s="638">
        <f t="shared" si="90"/>
        <v>3.3000000000000114</v>
      </c>
    </row>
    <row r="462" spans="1:7" ht="16.5" thickBot="1" x14ac:dyDescent="0.3">
      <c r="A462" s="540" t="s">
        <v>834</v>
      </c>
      <c r="B462" s="459">
        <v>512</v>
      </c>
      <c r="C462" s="341">
        <f>+'Southwest MSU'!C63</f>
        <v>512</v>
      </c>
      <c r="D462" s="342">
        <f t="shared" si="88"/>
        <v>0</v>
      </c>
      <c r="E462" s="269">
        <f t="shared" si="89"/>
        <v>0</v>
      </c>
      <c r="F462" s="494">
        <f>+'1B-Banded'!D$22</f>
        <v>305</v>
      </c>
      <c r="G462" s="549">
        <f t="shared" si="90"/>
        <v>207</v>
      </c>
    </row>
    <row r="463" spans="1:7" ht="16.5" thickBot="1" x14ac:dyDescent="0.3">
      <c r="A463" s="262" t="s">
        <v>34</v>
      </c>
      <c r="B463" s="250"/>
      <c r="C463" s="131"/>
      <c r="D463" s="131"/>
      <c r="E463" s="263"/>
      <c r="F463" s="264"/>
      <c r="G463" s="265"/>
    </row>
    <row r="464" spans="1:7" x14ac:dyDescent="0.25">
      <c r="A464" s="259" t="s">
        <v>835</v>
      </c>
      <c r="B464" s="252">
        <v>215.9</v>
      </c>
      <c r="C464" s="200">
        <f>+'St. Cloud TCC'!C34</f>
        <v>215.9</v>
      </c>
      <c r="D464" s="260">
        <f t="shared" ref="D464:D478" si="91">+(C464-B464)/B464</f>
        <v>0</v>
      </c>
      <c r="E464" s="196">
        <f t="shared" ref="E464:E478" si="92">+C464-B464</f>
        <v>0</v>
      </c>
      <c r="F464" s="174">
        <f>+'1A-Per Credit'!C$31</f>
        <v>179.71</v>
      </c>
      <c r="G464" s="175">
        <f t="shared" ref="G464:G478" si="93">+C464-F464</f>
        <v>36.19</v>
      </c>
    </row>
    <row r="465" spans="1:7" x14ac:dyDescent="0.25">
      <c r="A465" s="460" t="s">
        <v>836</v>
      </c>
      <c r="B465" s="451">
        <v>215.9</v>
      </c>
      <c r="C465" s="654">
        <f>+'St. Cloud TCC'!C35</f>
        <v>215.9</v>
      </c>
      <c r="D465" s="69">
        <f t="shared" si="91"/>
        <v>0</v>
      </c>
      <c r="E465" s="111">
        <f t="shared" si="92"/>
        <v>0</v>
      </c>
      <c r="F465" s="637">
        <f>+'1A-Per Credit'!C$31</f>
        <v>179.71</v>
      </c>
      <c r="G465" s="454">
        <f t="shared" si="93"/>
        <v>36.19</v>
      </c>
    </row>
    <row r="466" spans="1:7" x14ac:dyDescent="0.25">
      <c r="A466" s="460" t="s">
        <v>837</v>
      </c>
      <c r="B466" s="451">
        <v>215.9</v>
      </c>
      <c r="C466" s="654">
        <f>+'St. Cloud TCC'!C36</f>
        <v>215.9</v>
      </c>
      <c r="D466" s="69">
        <f t="shared" si="91"/>
        <v>0</v>
      </c>
      <c r="E466" s="111">
        <f t="shared" si="92"/>
        <v>0</v>
      </c>
      <c r="F466" s="637">
        <f>+'1A-Per Credit'!C$31</f>
        <v>179.71</v>
      </c>
      <c r="G466" s="454">
        <f t="shared" si="93"/>
        <v>36.19</v>
      </c>
    </row>
    <row r="467" spans="1:7" x14ac:dyDescent="0.25">
      <c r="A467" s="460" t="s">
        <v>838</v>
      </c>
      <c r="B467" s="451">
        <v>215.9</v>
      </c>
      <c r="C467" s="654">
        <f>+'St. Cloud TCC'!C37</f>
        <v>215.9</v>
      </c>
      <c r="D467" s="69">
        <f t="shared" si="91"/>
        <v>0</v>
      </c>
      <c r="E467" s="111">
        <f t="shared" si="92"/>
        <v>0</v>
      </c>
      <c r="F467" s="637">
        <f>+'1A-Per Credit'!C$31</f>
        <v>179.71</v>
      </c>
      <c r="G467" s="454">
        <f t="shared" si="93"/>
        <v>36.19</v>
      </c>
    </row>
    <row r="468" spans="1:7" x14ac:dyDescent="0.25">
      <c r="A468" s="460" t="s">
        <v>839</v>
      </c>
      <c r="B468" s="451">
        <v>215.9</v>
      </c>
      <c r="C468" s="654">
        <f>+'St. Cloud TCC'!C38</f>
        <v>215.9</v>
      </c>
      <c r="D468" s="69">
        <f t="shared" si="91"/>
        <v>0</v>
      </c>
      <c r="E468" s="111">
        <f t="shared" si="92"/>
        <v>0</v>
      </c>
      <c r="F468" s="637">
        <f>+'1A-Per Credit'!C$31</f>
        <v>179.71</v>
      </c>
      <c r="G468" s="454">
        <f t="shared" si="93"/>
        <v>36.19</v>
      </c>
    </row>
    <row r="469" spans="1:7" x14ac:dyDescent="0.25">
      <c r="A469" s="460" t="s">
        <v>840</v>
      </c>
      <c r="B469" s="451">
        <v>215.9</v>
      </c>
      <c r="C469" s="654">
        <f>+'St. Cloud TCC'!C39</f>
        <v>215.9</v>
      </c>
      <c r="D469" s="69">
        <f t="shared" si="91"/>
        <v>0</v>
      </c>
      <c r="E469" s="111">
        <f t="shared" si="92"/>
        <v>0</v>
      </c>
      <c r="F469" s="637">
        <f>+'1A-Per Credit'!C$31</f>
        <v>179.71</v>
      </c>
      <c r="G469" s="454">
        <f t="shared" si="93"/>
        <v>36.19</v>
      </c>
    </row>
    <row r="470" spans="1:7" x14ac:dyDescent="0.25">
      <c r="A470" s="460" t="s">
        <v>841</v>
      </c>
      <c r="B470" s="451">
        <v>215.9</v>
      </c>
      <c r="C470" s="654">
        <f>+'St. Cloud TCC'!C40</f>
        <v>215.9</v>
      </c>
      <c r="D470" s="69">
        <f t="shared" si="91"/>
        <v>0</v>
      </c>
      <c r="E470" s="111">
        <f t="shared" si="92"/>
        <v>0</v>
      </c>
      <c r="F470" s="637">
        <f>+'1A-Per Credit'!C$31</f>
        <v>179.71</v>
      </c>
      <c r="G470" s="454">
        <f t="shared" si="93"/>
        <v>36.19</v>
      </c>
    </row>
    <row r="471" spans="1:7" x14ac:dyDescent="0.25">
      <c r="A471" s="460" t="s">
        <v>842</v>
      </c>
      <c r="B471" s="451">
        <v>215.9</v>
      </c>
      <c r="C471" s="654">
        <f>+'St. Cloud TCC'!C41</f>
        <v>215.9</v>
      </c>
      <c r="D471" s="69">
        <f t="shared" si="91"/>
        <v>0</v>
      </c>
      <c r="E471" s="111">
        <f t="shared" si="92"/>
        <v>0</v>
      </c>
      <c r="F471" s="637">
        <f>+'1A-Per Credit'!C$31</f>
        <v>179.71</v>
      </c>
      <c r="G471" s="454">
        <f t="shared" si="93"/>
        <v>36.19</v>
      </c>
    </row>
    <row r="472" spans="1:7" ht="15.75" customHeight="1" x14ac:dyDescent="0.25">
      <c r="A472" s="447" t="s">
        <v>843</v>
      </c>
      <c r="B472" s="451">
        <v>215.9</v>
      </c>
      <c r="C472" s="654">
        <f>+'St. Cloud TCC'!C42</f>
        <v>215.9</v>
      </c>
      <c r="D472" s="69">
        <f t="shared" si="91"/>
        <v>0</v>
      </c>
      <c r="E472" s="111">
        <f t="shared" si="92"/>
        <v>0</v>
      </c>
      <c r="F472" s="637">
        <f>+'1A-Per Credit'!C$31</f>
        <v>179.71</v>
      </c>
      <c r="G472" s="454">
        <f t="shared" si="93"/>
        <v>36.19</v>
      </c>
    </row>
    <row r="473" spans="1:7" x14ac:dyDescent="0.25">
      <c r="A473" s="460" t="s">
        <v>844</v>
      </c>
      <c r="B473" s="451">
        <v>215.9</v>
      </c>
      <c r="C473" s="654">
        <f>+'St. Cloud TCC'!C43</f>
        <v>215.9</v>
      </c>
      <c r="D473" s="69">
        <f t="shared" si="91"/>
        <v>0</v>
      </c>
      <c r="E473" s="111">
        <f t="shared" si="92"/>
        <v>0</v>
      </c>
      <c r="F473" s="637">
        <f>+'1A-Per Credit'!C$31</f>
        <v>179.71</v>
      </c>
      <c r="G473" s="454">
        <f t="shared" si="93"/>
        <v>36.19</v>
      </c>
    </row>
    <row r="474" spans="1:7" x14ac:dyDescent="0.25">
      <c r="A474" s="460" t="s">
        <v>845</v>
      </c>
      <c r="B474" s="451">
        <v>215.9</v>
      </c>
      <c r="C474" s="654">
        <f>+'St. Cloud TCC'!C44</f>
        <v>215.9</v>
      </c>
      <c r="D474" s="69">
        <f t="shared" si="91"/>
        <v>0</v>
      </c>
      <c r="E474" s="111">
        <f t="shared" si="92"/>
        <v>0</v>
      </c>
      <c r="F474" s="637">
        <f>+'1A-Per Credit'!C$31</f>
        <v>179.71</v>
      </c>
      <c r="G474" s="454">
        <f t="shared" si="93"/>
        <v>36.19</v>
      </c>
    </row>
    <row r="475" spans="1:7" x14ac:dyDescent="0.25">
      <c r="A475" s="460" t="s">
        <v>846</v>
      </c>
      <c r="B475" s="451">
        <v>215.9</v>
      </c>
      <c r="C475" s="654">
        <f>+'St. Cloud TCC'!C45</f>
        <v>215.9</v>
      </c>
      <c r="D475" s="69">
        <f t="shared" si="91"/>
        <v>0</v>
      </c>
      <c r="E475" s="111">
        <f t="shared" si="92"/>
        <v>0</v>
      </c>
      <c r="F475" s="637">
        <f>+'1A-Per Credit'!C$31</f>
        <v>179.71</v>
      </c>
      <c r="G475" s="454">
        <f t="shared" si="93"/>
        <v>36.19</v>
      </c>
    </row>
    <row r="476" spans="1:7" x14ac:dyDescent="0.25">
      <c r="A476" s="460" t="s">
        <v>847</v>
      </c>
      <c r="B476" s="451">
        <v>215.9</v>
      </c>
      <c r="C476" s="654">
        <f>+'St. Cloud TCC'!C46</f>
        <v>215.9</v>
      </c>
      <c r="D476" s="69">
        <f t="shared" si="91"/>
        <v>0</v>
      </c>
      <c r="E476" s="111">
        <f t="shared" si="92"/>
        <v>0</v>
      </c>
      <c r="F476" s="637">
        <f>+'1A-Per Credit'!C$31</f>
        <v>179.71</v>
      </c>
      <c r="G476" s="454">
        <f t="shared" si="93"/>
        <v>36.19</v>
      </c>
    </row>
    <row r="477" spans="1:7" x14ac:dyDescent="0.25">
      <c r="A477" s="460" t="s">
        <v>848</v>
      </c>
      <c r="B477" s="451">
        <v>215.9</v>
      </c>
      <c r="C477" s="654">
        <f>+'St. Cloud TCC'!C47</f>
        <v>215.9</v>
      </c>
      <c r="D477" s="69">
        <f t="shared" si="91"/>
        <v>0</v>
      </c>
      <c r="E477" s="111">
        <f t="shared" si="92"/>
        <v>0</v>
      </c>
      <c r="F477" s="637">
        <f>+'1A-Per Credit'!C$31</f>
        <v>179.71</v>
      </c>
      <c r="G477" s="454">
        <f t="shared" si="93"/>
        <v>36.19</v>
      </c>
    </row>
    <row r="478" spans="1:7" x14ac:dyDescent="0.25">
      <c r="A478" s="333" t="s">
        <v>849</v>
      </c>
      <c r="B478" s="331">
        <v>215.9</v>
      </c>
      <c r="C478" s="461">
        <f>+'St. Cloud TCC'!C48</f>
        <v>215.9</v>
      </c>
      <c r="D478" s="261">
        <f t="shared" si="91"/>
        <v>0</v>
      </c>
      <c r="E478" s="197">
        <f t="shared" si="92"/>
        <v>0</v>
      </c>
      <c r="F478" s="455">
        <f>+'1A-Per Credit'!C$31</f>
        <v>179.71</v>
      </c>
      <c r="G478" s="330">
        <f t="shared" si="93"/>
        <v>36.19</v>
      </c>
    </row>
  </sheetData>
  <sortState xmlns:xlrd2="http://schemas.microsoft.com/office/spreadsheetml/2017/richdata2" ref="A439:K462">
    <sortCondition ref="A439"/>
  </sortState>
  <mergeCells count="2">
    <mergeCell ref="C2:D2"/>
    <mergeCell ref="E2:G2"/>
  </mergeCells>
  <pageMargins left="0.7" right="0.7" top="0.75" bottom="0.75" header="0.3" footer="0.3"/>
  <pageSetup scale="67" fitToHeight="0" orientation="portrait" r:id="rId1"/>
  <headerFooter alignWithMargins="0">
    <oddHeader>&amp;RAttachment 1E</oddHeader>
  </headerFooter>
  <rowBreaks count="1" manualBreakCount="1">
    <brk id="182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O59"/>
  <sheetViews>
    <sheetView topLeftCell="A37" zoomScaleNormal="100" zoomScaleSheetLayoutView="90" workbookViewId="0">
      <selection activeCell="G57" sqref="G57"/>
    </sheetView>
  </sheetViews>
  <sheetFormatPr defaultRowHeight="15.75" x14ac:dyDescent="0.25"/>
  <cols>
    <col min="1" max="1" width="55.42578125" style="26" bestFit="1" customWidth="1"/>
    <col min="2" max="2" width="18.140625" style="28" customWidth="1"/>
    <col min="3" max="3" width="16.42578125" style="1" bestFit="1" customWidth="1"/>
    <col min="4" max="4" width="2.140625" style="1" customWidth="1"/>
    <col min="5" max="6" width="10.140625" style="1" bestFit="1" customWidth="1"/>
    <col min="7" max="7" width="9.140625" style="1"/>
    <col min="8" max="9" width="10" style="1" bestFit="1" customWidth="1"/>
    <col min="10" max="254" width="9.140625" style="1"/>
    <col min="255" max="255" width="28.42578125" style="1" customWidth="1"/>
    <col min="256" max="256" width="12.140625" style="1" customWidth="1"/>
    <col min="257" max="257" width="11.85546875" style="1" customWidth="1"/>
    <col min="258" max="258" width="2.140625" style="1" customWidth="1"/>
    <col min="259" max="259" width="12.42578125" style="1" bestFit="1" customWidth="1"/>
    <col min="260" max="260" width="15.5703125" style="1" customWidth="1"/>
    <col min="261" max="510" width="9.140625" style="1"/>
    <col min="511" max="511" width="28.42578125" style="1" customWidth="1"/>
    <col min="512" max="512" width="12.140625" style="1" customWidth="1"/>
    <col min="513" max="513" width="11.85546875" style="1" customWidth="1"/>
    <col min="514" max="514" width="2.140625" style="1" customWidth="1"/>
    <col min="515" max="515" width="12.42578125" style="1" bestFit="1" customWidth="1"/>
    <col min="516" max="516" width="15.5703125" style="1" customWidth="1"/>
    <col min="517" max="766" width="9.140625" style="1"/>
    <col min="767" max="767" width="28.42578125" style="1" customWidth="1"/>
    <col min="768" max="768" width="12.140625" style="1" customWidth="1"/>
    <col min="769" max="769" width="11.85546875" style="1" customWidth="1"/>
    <col min="770" max="770" width="2.140625" style="1" customWidth="1"/>
    <col min="771" max="771" width="12.42578125" style="1" bestFit="1" customWidth="1"/>
    <col min="772" max="772" width="15.5703125" style="1" customWidth="1"/>
    <col min="773" max="1022" width="9.140625" style="1"/>
    <col min="1023" max="1023" width="28.42578125" style="1" customWidth="1"/>
    <col min="1024" max="1024" width="12.140625" style="1" customWidth="1"/>
    <col min="1025" max="1025" width="11.85546875" style="1" customWidth="1"/>
    <col min="1026" max="1026" width="2.140625" style="1" customWidth="1"/>
    <col min="1027" max="1027" width="12.42578125" style="1" bestFit="1" customWidth="1"/>
    <col min="1028" max="1028" width="15.5703125" style="1" customWidth="1"/>
    <col min="1029" max="1278" width="9.140625" style="1"/>
    <col min="1279" max="1279" width="28.42578125" style="1" customWidth="1"/>
    <col min="1280" max="1280" width="12.140625" style="1" customWidth="1"/>
    <col min="1281" max="1281" width="11.85546875" style="1" customWidth="1"/>
    <col min="1282" max="1282" width="2.140625" style="1" customWidth="1"/>
    <col min="1283" max="1283" width="12.42578125" style="1" bestFit="1" customWidth="1"/>
    <col min="1284" max="1284" width="15.5703125" style="1" customWidth="1"/>
    <col min="1285" max="1534" width="9.140625" style="1"/>
    <col min="1535" max="1535" width="28.42578125" style="1" customWidth="1"/>
    <col min="1536" max="1536" width="12.140625" style="1" customWidth="1"/>
    <col min="1537" max="1537" width="11.85546875" style="1" customWidth="1"/>
    <col min="1538" max="1538" width="2.140625" style="1" customWidth="1"/>
    <col min="1539" max="1539" width="12.42578125" style="1" bestFit="1" customWidth="1"/>
    <col min="1540" max="1540" width="15.5703125" style="1" customWidth="1"/>
    <col min="1541" max="1790" width="9.140625" style="1"/>
    <col min="1791" max="1791" width="28.42578125" style="1" customWidth="1"/>
    <col min="1792" max="1792" width="12.140625" style="1" customWidth="1"/>
    <col min="1793" max="1793" width="11.85546875" style="1" customWidth="1"/>
    <col min="1794" max="1794" width="2.140625" style="1" customWidth="1"/>
    <col min="1795" max="1795" width="12.42578125" style="1" bestFit="1" customWidth="1"/>
    <col min="1796" max="1796" width="15.5703125" style="1" customWidth="1"/>
    <col min="1797" max="2046" width="9.140625" style="1"/>
    <col min="2047" max="2047" width="28.42578125" style="1" customWidth="1"/>
    <col min="2048" max="2048" width="12.140625" style="1" customWidth="1"/>
    <col min="2049" max="2049" width="11.85546875" style="1" customWidth="1"/>
    <col min="2050" max="2050" width="2.140625" style="1" customWidth="1"/>
    <col min="2051" max="2051" width="12.42578125" style="1" bestFit="1" customWidth="1"/>
    <col min="2052" max="2052" width="15.5703125" style="1" customWidth="1"/>
    <col min="2053" max="2302" width="9.140625" style="1"/>
    <col min="2303" max="2303" width="28.42578125" style="1" customWidth="1"/>
    <col min="2304" max="2304" width="12.140625" style="1" customWidth="1"/>
    <col min="2305" max="2305" width="11.85546875" style="1" customWidth="1"/>
    <col min="2306" max="2306" width="2.140625" style="1" customWidth="1"/>
    <col min="2307" max="2307" width="12.42578125" style="1" bestFit="1" customWidth="1"/>
    <col min="2308" max="2308" width="15.5703125" style="1" customWidth="1"/>
    <col min="2309" max="2558" width="9.140625" style="1"/>
    <col min="2559" max="2559" width="28.42578125" style="1" customWidth="1"/>
    <col min="2560" max="2560" width="12.140625" style="1" customWidth="1"/>
    <col min="2561" max="2561" width="11.85546875" style="1" customWidth="1"/>
    <col min="2562" max="2562" width="2.140625" style="1" customWidth="1"/>
    <col min="2563" max="2563" width="12.42578125" style="1" bestFit="1" customWidth="1"/>
    <col min="2564" max="2564" width="15.5703125" style="1" customWidth="1"/>
    <col min="2565" max="2814" width="9.140625" style="1"/>
    <col min="2815" max="2815" width="28.42578125" style="1" customWidth="1"/>
    <col min="2816" max="2816" width="12.140625" style="1" customWidth="1"/>
    <col min="2817" max="2817" width="11.85546875" style="1" customWidth="1"/>
    <col min="2818" max="2818" width="2.140625" style="1" customWidth="1"/>
    <col min="2819" max="2819" width="12.42578125" style="1" bestFit="1" customWidth="1"/>
    <col min="2820" max="2820" width="15.5703125" style="1" customWidth="1"/>
    <col min="2821" max="3070" width="9.140625" style="1"/>
    <col min="3071" max="3071" width="28.42578125" style="1" customWidth="1"/>
    <col min="3072" max="3072" width="12.140625" style="1" customWidth="1"/>
    <col min="3073" max="3073" width="11.85546875" style="1" customWidth="1"/>
    <col min="3074" max="3074" width="2.140625" style="1" customWidth="1"/>
    <col min="3075" max="3075" width="12.42578125" style="1" bestFit="1" customWidth="1"/>
    <col min="3076" max="3076" width="15.5703125" style="1" customWidth="1"/>
    <col min="3077" max="3326" width="9.140625" style="1"/>
    <col min="3327" max="3327" width="28.42578125" style="1" customWidth="1"/>
    <col min="3328" max="3328" width="12.140625" style="1" customWidth="1"/>
    <col min="3329" max="3329" width="11.85546875" style="1" customWidth="1"/>
    <col min="3330" max="3330" width="2.140625" style="1" customWidth="1"/>
    <col min="3331" max="3331" width="12.42578125" style="1" bestFit="1" customWidth="1"/>
    <col min="3332" max="3332" width="15.5703125" style="1" customWidth="1"/>
    <col min="3333" max="3582" width="9.140625" style="1"/>
    <col min="3583" max="3583" width="28.42578125" style="1" customWidth="1"/>
    <col min="3584" max="3584" width="12.140625" style="1" customWidth="1"/>
    <col min="3585" max="3585" width="11.85546875" style="1" customWidth="1"/>
    <col min="3586" max="3586" width="2.140625" style="1" customWidth="1"/>
    <col min="3587" max="3587" width="12.42578125" style="1" bestFit="1" customWidth="1"/>
    <col min="3588" max="3588" width="15.5703125" style="1" customWidth="1"/>
    <col min="3589" max="3838" width="9.140625" style="1"/>
    <col min="3839" max="3839" width="28.42578125" style="1" customWidth="1"/>
    <col min="3840" max="3840" width="12.140625" style="1" customWidth="1"/>
    <col min="3841" max="3841" width="11.85546875" style="1" customWidth="1"/>
    <col min="3842" max="3842" width="2.140625" style="1" customWidth="1"/>
    <col min="3843" max="3843" width="12.42578125" style="1" bestFit="1" customWidth="1"/>
    <col min="3844" max="3844" width="15.5703125" style="1" customWidth="1"/>
    <col min="3845" max="4094" width="9.140625" style="1"/>
    <col min="4095" max="4095" width="28.42578125" style="1" customWidth="1"/>
    <col min="4096" max="4096" width="12.140625" style="1" customWidth="1"/>
    <col min="4097" max="4097" width="11.85546875" style="1" customWidth="1"/>
    <col min="4098" max="4098" width="2.140625" style="1" customWidth="1"/>
    <col min="4099" max="4099" width="12.42578125" style="1" bestFit="1" customWidth="1"/>
    <col min="4100" max="4100" width="15.5703125" style="1" customWidth="1"/>
    <col min="4101" max="4350" width="9.140625" style="1"/>
    <col min="4351" max="4351" width="28.42578125" style="1" customWidth="1"/>
    <col min="4352" max="4352" width="12.140625" style="1" customWidth="1"/>
    <col min="4353" max="4353" width="11.85546875" style="1" customWidth="1"/>
    <col min="4354" max="4354" width="2.140625" style="1" customWidth="1"/>
    <col min="4355" max="4355" width="12.42578125" style="1" bestFit="1" customWidth="1"/>
    <col min="4356" max="4356" width="15.5703125" style="1" customWidth="1"/>
    <col min="4357" max="4606" width="9.140625" style="1"/>
    <col min="4607" max="4607" width="28.42578125" style="1" customWidth="1"/>
    <col min="4608" max="4608" width="12.140625" style="1" customWidth="1"/>
    <col min="4609" max="4609" width="11.85546875" style="1" customWidth="1"/>
    <col min="4610" max="4610" width="2.140625" style="1" customWidth="1"/>
    <col min="4611" max="4611" width="12.42578125" style="1" bestFit="1" customWidth="1"/>
    <col min="4612" max="4612" width="15.5703125" style="1" customWidth="1"/>
    <col min="4613" max="4862" width="9.140625" style="1"/>
    <col min="4863" max="4863" width="28.42578125" style="1" customWidth="1"/>
    <col min="4864" max="4864" width="12.140625" style="1" customWidth="1"/>
    <col min="4865" max="4865" width="11.85546875" style="1" customWidth="1"/>
    <col min="4866" max="4866" width="2.140625" style="1" customWidth="1"/>
    <col min="4867" max="4867" width="12.42578125" style="1" bestFit="1" customWidth="1"/>
    <col min="4868" max="4868" width="15.5703125" style="1" customWidth="1"/>
    <col min="4869" max="5118" width="9.140625" style="1"/>
    <col min="5119" max="5119" width="28.42578125" style="1" customWidth="1"/>
    <col min="5120" max="5120" width="12.140625" style="1" customWidth="1"/>
    <col min="5121" max="5121" width="11.85546875" style="1" customWidth="1"/>
    <col min="5122" max="5122" width="2.140625" style="1" customWidth="1"/>
    <col min="5123" max="5123" width="12.42578125" style="1" bestFit="1" customWidth="1"/>
    <col min="5124" max="5124" width="15.5703125" style="1" customWidth="1"/>
    <col min="5125" max="5374" width="9.140625" style="1"/>
    <col min="5375" max="5375" width="28.42578125" style="1" customWidth="1"/>
    <col min="5376" max="5376" width="12.140625" style="1" customWidth="1"/>
    <col min="5377" max="5377" width="11.85546875" style="1" customWidth="1"/>
    <col min="5378" max="5378" width="2.140625" style="1" customWidth="1"/>
    <col min="5379" max="5379" width="12.42578125" style="1" bestFit="1" customWidth="1"/>
    <col min="5380" max="5380" width="15.5703125" style="1" customWidth="1"/>
    <col min="5381" max="5630" width="9.140625" style="1"/>
    <col min="5631" max="5631" width="28.42578125" style="1" customWidth="1"/>
    <col min="5632" max="5632" width="12.140625" style="1" customWidth="1"/>
    <col min="5633" max="5633" width="11.85546875" style="1" customWidth="1"/>
    <col min="5634" max="5634" width="2.140625" style="1" customWidth="1"/>
    <col min="5635" max="5635" width="12.42578125" style="1" bestFit="1" customWidth="1"/>
    <col min="5636" max="5636" width="15.5703125" style="1" customWidth="1"/>
    <col min="5637" max="5886" width="9.140625" style="1"/>
    <col min="5887" max="5887" width="28.42578125" style="1" customWidth="1"/>
    <col min="5888" max="5888" width="12.140625" style="1" customWidth="1"/>
    <col min="5889" max="5889" width="11.85546875" style="1" customWidth="1"/>
    <col min="5890" max="5890" width="2.140625" style="1" customWidth="1"/>
    <col min="5891" max="5891" width="12.42578125" style="1" bestFit="1" customWidth="1"/>
    <col min="5892" max="5892" width="15.5703125" style="1" customWidth="1"/>
    <col min="5893" max="6142" width="9.140625" style="1"/>
    <col min="6143" max="6143" width="28.42578125" style="1" customWidth="1"/>
    <col min="6144" max="6144" width="12.140625" style="1" customWidth="1"/>
    <col min="6145" max="6145" width="11.85546875" style="1" customWidth="1"/>
    <col min="6146" max="6146" width="2.140625" style="1" customWidth="1"/>
    <col min="6147" max="6147" width="12.42578125" style="1" bestFit="1" customWidth="1"/>
    <col min="6148" max="6148" width="15.5703125" style="1" customWidth="1"/>
    <col min="6149" max="6398" width="9.140625" style="1"/>
    <col min="6399" max="6399" width="28.42578125" style="1" customWidth="1"/>
    <col min="6400" max="6400" width="12.140625" style="1" customWidth="1"/>
    <col min="6401" max="6401" width="11.85546875" style="1" customWidth="1"/>
    <col min="6402" max="6402" width="2.140625" style="1" customWidth="1"/>
    <col min="6403" max="6403" width="12.42578125" style="1" bestFit="1" customWidth="1"/>
    <col min="6404" max="6404" width="15.5703125" style="1" customWidth="1"/>
    <col min="6405" max="6654" width="9.140625" style="1"/>
    <col min="6655" max="6655" width="28.42578125" style="1" customWidth="1"/>
    <col min="6656" max="6656" width="12.140625" style="1" customWidth="1"/>
    <col min="6657" max="6657" width="11.85546875" style="1" customWidth="1"/>
    <col min="6658" max="6658" width="2.140625" style="1" customWidth="1"/>
    <col min="6659" max="6659" width="12.42578125" style="1" bestFit="1" customWidth="1"/>
    <col min="6660" max="6660" width="15.5703125" style="1" customWidth="1"/>
    <col min="6661" max="6910" width="9.140625" style="1"/>
    <col min="6911" max="6911" width="28.42578125" style="1" customWidth="1"/>
    <col min="6912" max="6912" width="12.140625" style="1" customWidth="1"/>
    <col min="6913" max="6913" width="11.85546875" style="1" customWidth="1"/>
    <col min="6914" max="6914" width="2.140625" style="1" customWidth="1"/>
    <col min="6915" max="6915" width="12.42578125" style="1" bestFit="1" customWidth="1"/>
    <col min="6916" max="6916" width="15.5703125" style="1" customWidth="1"/>
    <col min="6917" max="7166" width="9.140625" style="1"/>
    <col min="7167" max="7167" width="28.42578125" style="1" customWidth="1"/>
    <col min="7168" max="7168" width="12.140625" style="1" customWidth="1"/>
    <col min="7169" max="7169" width="11.85546875" style="1" customWidth="1"/>
    <col min="7170" max="7170" width="2.140625" style="1" customWidth="1"/>
    <col min="7171" max="7171" width="12.42578125" style="1" bestFit="1" customWidth="1"/>
    <col min="7172" max="7172" width="15.5703125" style="1" customWidth="1"/>
    <col min="7173" max="7422" width="9.140625" style="1"/>
    <col min="7423" max="7423" width="28.42578125" style="1" customWidth="1"/>
    <col min="7424" max="7424" width="12.140625" style="1" customWidth="1"/>
    <col min="7425" max="7425" width="11.85546875" style="1" customWidth="1"/>
    <col min="7426" max="7426" width="2.140625" style="1" customWidth="1"/>
    <col min="7427" max="7427" width="12.42578125" style="1" bestFit="1" customWidth="1"/>
    <col min="7428" max="7428" width="15.5703125" style="1" customWidth="1"/>
    <col min="7429" max="7678" width="9.140625" style="1"/>
    <col min="7679" max="7679" width="28.42578125" style="1" customWidth="1"/>
    <col min="7680" max="7680" width="12.140625" style="1" customWidth="1"/>
    <col min="7681" max="7681" width="11.85546875" style="1" customWidth="1"/>
    <col min="7682" max="7682" width="2.140625" style="1" customWidth="1"/>
    <col min="7683" max="7683" width="12.42578125" style="1" bestFit="1" customWidth="1"/>
    <col min="7684" max="7684" width="15.5703125" style="1" customWidth="1"/>
    <col min="7685" max="7934" width="9.140625" style="1"/>
    <col min="7935" max="7935" width="28.42578125" style="1" customWidth="1"/>
    <col min="7936" max="7936" width="12.140625" style="1" customWidth="1"/>
    <col min="7937" max="7937" width="11.85546875" style="1" customWidth="1"/>
    <col min="7938" max="7938" width="2.140625" style="1" customWidth="1"/>
    <col min="7939" max="7939" width="12.42578125" style="1" bestFit="1" customWidth="1"/>
    <col min="7940" max="7940" width="15.5703125" style="1" customWidth="1"/>
    <col min="7941" max="8190" width="9.140625" style="1"/>
    <col min="8191" max="8191" width="28.42578125" style="1" customWidth="1"/>
    <col min="8192" max="8192" width="12.140625" style="1" customWidth="1"/>
    <col min="8193" max="8193" width="11.85546875" style="1" customWidth="1"/>
    <col min="8194" max="8194" width="2.140625" style="1" customWidth="1"/>
    <col min="8195" max="8195" width="12.42578125" style="1" bestFit="1" customWidth="1"/>
    <col min="8196" max="8196" width="15.5703125" style="1" customWidth="1"/>
    <col min="8197" max="8446" width="9.140625" style="1"/>
    <col min="8447" max="8447" width="28.42578125" style="1" customWidth="1"/>
    <col min="8448" max="8448" width="12.140625" style="1" customWidth="1"/>
    <col min="8449" max="8449" width="11.85546875" style="1" customWidth="1"/>
    <col min="8450" max="8450" width="2.140625" style="1" customWidth="1"/>
    <col min="8451" max="8451" width="12.42578125" style="1" bestFit="1" customWidth="1"/>
    <col min="8452" max="8452" width="15.5703125" style="1" customWidth="1"/>
    <col min="8453" max="8702" width="9.140625" style="1"/>
    <col min="8703" max="8703" width="28.42578125" style="1" customWidth="1"/>
    <col min="8704" max="8704" width="12.140625" style="1" customWidth="1"/>
    <col min="8705" max="8705" width="11.85546875" style="1" customWidth="1"/>
    <col min="8706" max="8706" width="2.140625" style="1" customWidth="1"/>
    <col min="8707" max="8707" width="12.42578125" style="1" bestFit="1" customWidth="1"/>
    <col min="8708" max="8708" width="15.5703125" style="1" customWidth="1"/>
    <col min="8709" max="8958" width="9.140625" style="1"/>
    <col min="8959" max="8959" width="28.42578125" style="1" customWidth="1"/>
    <col min="8960" max="8960" width="12.140625" style="1" customWidth="1"/>
    <col min="8961" max="8961" width="11.85546875" style="1" customWidth="1"/>
    <col min="8962" max="8962" width="2.140625" style="1" customWidth="1"/>
    <col min="8963" max="8963" width="12.42578125" style="1" bestFit="1" customWidth="1"/>
    <col min="8964" max="8964" width="15.5703125" style="1" customWidth="1"/>
    <col min="8965" max="9214" width="9.140625" style="1"/>
    <col min="9215" max="9215" width="28.42578125" style="1" customWidth="1"/>
    <col min="9216" max="9216" width="12.140625" style="1" customWidth="1"/>
    <col min="9217" max="9217" width="11.85546875" style="1" customWidth="1"/>
    <col min="9218" max="9218" width="2.140625" style="1" customWidth="1"/>
    <col min="9219" max="9219" width="12.42578125" style="1" bestFit="1" customWidth="1"/>
    <col min="9220" max="9220" width="15.5703125" style="1" customWidth="1"/>
    <col min="9221" max="9470" width="9.140625" style="1"/>
    <col min="9471" max="9471" width="28.42578125" style="1" customWidth="1"/>
    <col min="9472" max="9472" width="12.140625" style="1" customWidth="1"/>
    <col min="9473" max="9473" width="11.85546875" style="1" customWidth="1"/>
    <col min="9474" max="9474" width="2.140625" style="1" customWidth="1"/>
    <col min="9475" max="9475" width="12.42578125" style="1" bestFit="1" customWidth="1"/>
    <col min="9476" max="9476" width="15.5703125" style="1" customWidth="1"/>
    <col min="9477" max="9726" width="9.140625" style="1"/>
    <col min="9727" max="9727" width="28.42578125" style="1" customWidth="1"/>
    <col min="9728" max="9728" width="12.140625" style="1" customWidth="1"/>
    <col min="9729" max="9729" width="11.85546875" style="1" customWidth="1"/>
    <col min="9730" max="9730" width="2.140625" style="1" customWidth="1"/>
    <col min="9731" max="9731" width="12.42578125" style="1" bestFit="1" customWidth="1"/>
    <col min="9732" max="9732" width="15.5703125" style="1" customWidth="1"/>
    <col min="9733" max="9982" width="9.140625" style="1"/>
    <col min="9983" max="9983" width="28.42578125" style="1" customWidth="1"/>
    <col min="9984" max="9984" width="12.140625" style="1" customWidth="1"/>
    <col min="9985" max="9985" width="11.85546875" style="1" customWidth="1"/>
    <col min="9986" max="9986" width="2.140625" style="1" customWidth="1"/>
    <col min="9987" max="9987" width="12.42578125" style="1" bestFit="1" customWidth="1"/>
    <col min="9988" max="9988" width="15.5703125" style="1" customWidth="1"/>
    <col min="9989" max="10238" width="9.140625" style="1"/>
    <col min="10239" max="10239" width="28.42578125" style="1" customWidth="1"/>
    <col min="10240" max="10240" width="12.140625" style="1" customWidth="1"/>
    <col min="10241" max="10241" width="11.85546875" style="1" customWidth="1"/>
    <col min="10242" max="10242" width="2.140625" style="1" customWidth="1"/>
    <col min="10243" max="10243" width="12.42578125" style="1" bestFit="1" customWidth="1"/>
    <col min="10244" max="10244" width="15.5703125" style="1" customWidth="1"/>
    <col min="10245" max="10494" width="9.140625" style="1"/>
    <col min="10495" max="10495" width="28.42578125" style="1" customWidth="1"/>
    <col min="10496" max="10496" width="12.140625" style="1" customWidth="1"/>
    <col min="10497" max="10497" width="11.85546875" style="1" customWidth="1"/>
    <col min="10498" max="10498" width="2.140625" style="1" customWidth="1"/>
    <col min="10499" max="10499" width="12.42578125" style="1" bestFit="1" customWidth="1"/>
    <col min="10500" max="10500" width="15.5703125" style="1" customWidth="1"/>
    <col min="10501" max="10750" width="9.140625" style="1"/>
    <col min="10751" max="10751" width="28.42578125" style="1" customWidth="1"/>
    <col min="10752" max="10752" width="12.140625" style="1" customWidth="1"/>
    <col min="10753" max="10753" width="11.85546875" style="1" customWidth="1"/>
    <col min="10754" max="10754" width="2.140625" style="1" customWidth="1"/>
    <col min="10755" max="10755" width="12.42578125" style="1" bestFit="1" customWidth="1"/>
    <col min="10756" max="10756" width="15.5703125" style="1" customWidth="1"/>
    <col min="10757" max="11006" width="9.140625" style="1"/>
    <col min="11007" max="11007" width="28.42578125" style="1" customWidth="1"/>
    <col min="11008" max="11008" width="12.140625" style="1" customWidth="1"/>
    <col min="11009" max="11009" width="11.85546875" style="1" customWidth="1"/>
    <col min="11010" max="11010" width="2.140625" style="1" customWidth="1"/>
    <col min="11011" max="11011" width="12.42578125" style="1" bestFit="1" customWidth="1"/>
    <col min="11012" max="11012" width="15.5703125" style="1" customWidth="1"/>
    <col min="11013" max="11262" width="9.140625" style="1"/>
    <col min="11263" max="11263" width="28.42578125" style="1" customWidth="1"/>
    <col min="11264" max="11264" width="12.140625" style="1" customWidth="1"/>
    <col min="11265" max="11265" width="11.85546875" style="1" customWidth="1"/>
    <col min="11266" max="11266" width="2.140625" style="1" customWidth="1"/>
    <col min="11267" max="11267" width="12.42578125" style="1" bestFit="1" customWidth="1"/>
    <col min="11268" max="11268" width="15.5703125" style="1" customWidth="1"/>
    <col min="11269" max="11518" width="9.140625" style="1"/>
    <col min="11519" max="11519" width="28.42578125" style="1" customWidth="1"/>
    <col min="11520" max="11520" width="12.140625" style="1" customWidth="1"/>
    <col min="11521" max="11521" width="11.85546875" style="1" customWidth="1"/>
    <col min="11522" max="11522" width="2.140625" style="1" customWidth="1"/>
    <col min="11523" max="11523" width="12.42578125" style="1" bestFit="1" customWidth="1"/>
    <col min="11524" max="11524" width="15.5703125" style="1" customWidth="1"/>
    <col min="11525" max="11774" width="9.140625" style="1"/>
    <col min="11775" max="11775" width="28.42578125" style="1" customWidth="1"/>
    <col min="11776" max="11776" width="12.140625" style="1" customWidth="1"/>
    <col min="11777" max="11777" width="11.85546875" style="1" customWidth="1"/>
    <col min="11778" max="11778" width="2.140625" style="1" customWidth="1"/>
    <col min="11779" max="11779" width="12.42578125" style="1" bestFit="1" customWidth="1"/>
    <col min="11780" max="11780" width="15.5703125" style="1" customWidth="1"/>
    <col min="11781" max="12030" width="9.140625" style="1"/>
    <col min="12031" max="12031" width="28.42578125" style="1" customWidth="1"/>
    <col min="12032" max="12032" width="12.140625" style="1" customWidth="1"/>
    <col min="12033" max="12033" width="11.85546875" style="1" customWidth="1"/>
    <col min="12034" max="12034" width="2.140625" style="1" customWidth="1"/>
    <col min="12035" max="12035" width="12.42578125" style="1" bestFit="1" customWidth="1"/>
    <col min="12036" max="12036" width="15.5703125" style="1" customWidth="1"/>
    <col min="12037" max="12286" width="9.140625" style="1"/>
    <col min="12287" max="12287" width="28.42578125" style="1" customWidth="1"/>
    <col min="12288" max="12288" width="12.140625" style="1" customWidth="1"/>
    <col min="12289" max="12289" width="11.85546875" style="1" customWidth="1"/>
    <col min="12290" max="12290" width="2.140625" style="1" customWidth="1"/>
    <col min="12291" max="12291" width="12.42578125" style="1" bestFit="1" customWidth="1"/>
    <col min="12292" max="12292" width="15.5703125" style="1" customWidth="1"/>
    <col min="12293" max="12542" width="9.140625" style="1"/>
    <col min="12543" max="12543" width="28.42578125" style="1" customWidth="1"/>
    <col min="12544" max="12544" width="12.140625" style="1" customWidth="1"/>
    <col min="12545" max="12545" width="11.85546875" style="1" customWidth="1"/>
    <col min="12546" max="12546" width="2.140625" style="1" customWidth="1"/>
    <col min="12547" max="12547" width="12.42578125" style="1" bestFit="1" customWidth="1"/>
    <col min="12548" max="12548" width="15.5703125" style="1" customWidth="1"/>
    <col min="12549" max="12798" width="9.140625" style="1"/>
    <col min="12799" max="12799" width="28.42578125" style="1" customWidth="1"/>
    <col min="12800" max="12800" width="12.140625" style="1" customWidth="1"/>
    <col min="12801" max="12801" width="11.85546875" style="1" customWidth="1"/>
    <col min="12802" max="12802" width="2.140625" style="1" customWidth="1"/>
    <col min="12803" max="12803" width="12.42578125" style="1" bestFit="1" customWidth="1"/>
    <col min="12804" max="12804" width="15.5703125" style="1" customWidth="1"/>
    <col min="12805" max="13054" width="9.140625" style="1"/>
    <col min="13055" max="13055" width="28.42578125" style="1" customWidth="1"/>
    <col min="13056" max="13056" width="12.140625" style="1" customWidth="1"/>
    <col min="13057" max="13057" width="11.85546875" style="1" customWidth="1"/>
    <col min="13058" max="13058" width="2.140625" style="1" customWidth="1"/>
    <col min="13059" max="13059" width="12.42578125" style="1" bestFit="1" customWidth="1"/>
    <col min="13060" max="13060" width="15.5703125" style="1" customWidth="1"/>
    <col min="13061" max="13310" width="9.140625" style="1"/>
    <col min="13311" max="13311" width="28.42578125" style="1" customWidth="1"/>
    <col min="13312" max="13312" width="12.140625" style="1" customWidth="1"/>
    <col min="13313" max="13313" width="11.85546875" style="1" customWidth="1"/>
    <col min="13314" max="13314" width="2.140625" style="1" customWidth="1"/>
    <col min="13315" max="13315" width="12.42578125" style="1" bestFit="1" customWidth="1"/>
    <col min="13316" max="13316" width="15.5703125" style="1" customWidth="1"/>
    <col min="13317" max="13566" width="9.140625" style="1"/>
    <col min="13567" max="13567" width="28.42578125" style="1" customWidth="1"/>
    <col min="13568" max="13568" width="12.140625" style="1" customWidth="1"/>
    <col min="13569" max="13569" width="11.85546875" style="1" customWidth="1"/>
    <col min="13570" max="13570" width="2.140625" style="1" customWidth="1"/>
    <col min="13571" max="13571" width="12.42578125" style="1" bestFit="1" customWidth="1"/>
    <col min="13572" max="13572" width="15.5703125" style="1" customWidth="1"/>
    <col min="13573" max="13822" width="9.140625" style="1"/>
    <col min="13823" max="13823" width="28.42578125" style="1" customWidth="1"/>
    <col min="13824" max="13824" width="12.140625" style="1" customWidth="1"/>
    <col min="13825" max="13825" width="11.85546875" style="1" customWidth="1"/>
    <col min="13826" max="13826" width="2.140625" style="1" customWidth="1"/>
    <col min="13827" max="13827" width="12.42578125" style="1" bestFit="1" customWidth="1"/>
    <col min="13828" max="13828" width="15.5703125" style="1" customWidth="1"/>
    <col min="13829" max="14078" width="9.140625" style="1"/>
    <col min="14079" max="14079" width="28.42578125" style="1" customWidth="1"/>
    <col min="14080" max="14080" width="12.140625" style="1" customWidth="1"/>
    <col min="14081" max="14081" width="11.85546875" style="1" customWidth="1"/>
    <col min="14082" max="14082" width="2.140625" style="1" customWidth="1"/>
    <col min="14083" max="14083" width="12.42578125" style="1" bestFit="1" customWidth="1"/>
    <col min="14084" max="14084" width="15.5703125" style="1" customWidth="1"/>
    <col min="14085" max="14334" width="9.140625" style="1"/>
    <col min="14335" max="14335" width="28.42578125" style="1" customWidth="1"/>
    <col min="14336" max="14336" width="12.140625" style="1" customWidth="1"/>
    <col min="14337" max="14337" width="11.85546875" style="1" customWidth="1"/>
    <col min="14338" max="14338" width="2.140625" style="1" customWidth="1"/>
    <col min="14339" max="14339" width="12.42578125" style="1" bestFit="1" customWidth="1"/>
    <col min="14340" max="14340" width="15.5703125" style="1" customWidth="1"/>
    <col min="14341" max="14590" width="9.140625" style="1"/>
    <col min="14591" max="14591" width="28.42578125" style="1" customWidth="1"/>
    <col min="14592" max="14592" width="12.140625" style="1" customWidth="1"/>
    <col min="14593" max="14593" width="11.85546875" style="1" customWidth="1"/>
    <col min="14594" max="14594" width="2.140625" style="1" customWidth="1"/>
    <col min="14595" max="14595" width="12.42578125" style="1" bestFit="1" customWidth="1"/>
    <col min="14596" max="14596" width="15.5703125" style="1" customWidth="1"/>
    <col min="14597" max="14846" width="9.140625" style="1"/>
    <col min="14847" max="14847" width="28.42578125" style="1" customWidth="1"/>
    <col min="14848" max="14848" width="12.140625" style="1" customWidth="1"/>
    <col min="14849" max="14849" width="11.85546875" style="1" customWidth="1"/>
    <col min="14850" max="14850" width="2.140625" style="1" customWidth="1"/>
    <col min="14851" max="14851" width="12.42578125" style="1" bestFit="1" customWidth="1"/>
    <col min="14852" max="14852" width="15.5703125" style="1" customWidth="1"/>
    <col min="14853" max="15102" width="9.140625" style="1"/>
    <col min="15103" max="15103" width="28.42578125" style="1" customWidth="1"/>
    <col min="15104" max="15104" width="12.140625" style="1" customWidth="1"/>
    <col min="15105" max="15105" width="11.85546875" style="1" customWidth="1"/>
    <col min="15106" max="15106" width="2.140625" style="1" customWidth="1"/>
    <col min="15107" max="15107" width="12.42578125" style="1" bestFit="1" customWidth="1"/>
    <col min="15108" max="15108" width="15.5703125" style="1" customWidth="1"/>
    <col min="15109" max="15358" width="9.140625" style="1"/>
    <col min="15359" max="15359" width="28.42578125" style="1" customWidth="1"/>
    <col min="15360" max="15360" width="12.140625" style="1" customWidth="1"/>
    <col min="15361" max="15361" width="11.85546875" style="1" customWidth="1"/>
    <col min="15362" max="15362" width="2.140625" style="1" customWidth="1"/>
    <col min="15363" max="15363" width="12.42578125" style="1" bestFit="1" customWidth="1"/>
    <col min="15364" max="15364" width="15.5703125" style="1" customWidth="1"/>
    <col min="15365" max="15614" width="9.140625" style="1"/>
    <col min="15615" max="15615" width="28.42578125" style="1" customWidth="1"/>
    <col min="15616" max="15616" width="12.140625" style="1" customWidth="1"/>
    <col min="15617" max="15617" width="11.85546875" style="1" customWidth="1"/>
    <col min="15618" max="15618" width="2.140625" style="1" customWidth="1"/>
    <col min="15619" max="15619" width="12.42578125" style="1" bestFit="1" customWidth="1"/>
    <col min="15620" max="15620" width="15.5703125" style="1" customWidth="1"/>
    <col min="15621" max="15870" width="9.140625" style="1"/>
    <col min="15871" max="15871" width="28.42578125" style="1" customWidth="1"/>
    <col min="15872" max="15872" width="12.140625" style="1" customWidth="1"/>
    <col min="15873" max="15873" width="11.85546875" style="1" customWidth="1"/>
    <col min="15874" max="15874" width="2.140625" style="1" customWidth="1"/>
    <col min="15875" max="15875" width="12.42578125" style="1" bestFit="1" customWidth="1"/>
    <col min="15876" max="15876" width="15.5703125" style="1" customWidth="1"/>
    <col min="15877" max="16126" width="9.140625" style="1"/>
    <col min="16127" max="16127" width="28.42578125" style="1" customWidth="1"/>
    <col min="16128" max="16128" width="12.140625" style="1" customWidth="1"/>
    <col min="16129" max="16129" width="11.85546875" style="1" customWidth="1"/>
    <col min="16130" max="16130" width="2.140625" style="1" customWidth="1"/>
    <col min="16131" max="16131" width="12.42578125" style="1" bestFit="1" customWidth="1"/>
    <col min="16132" max="16132" width="15.5703125" style="1" customWidth="1"/>
    <col min="16133" max="16384" width="9.140625" style="1"/>
  </cols>
  <sheetData>
    <row r="1" spans="1:8" x14ac:dyDescent="0.25">
      <c r="A1" s="42" t="s">
        <v>0</v>
      </c>
      <c r="B1" s="42"/>
      <c r="C1" s="42"/>
    </row>
    <row r="2" spans="1:8" x14ac:dyDescent="0.25">
      <c r="A2" s="42" t="s">
        <v>1307</v>
      </c>
      <c r="B2" s="42"/>
      <c r="C2" s="42"/>
    </row>
    <row r="3" spans="1:8" ht="16.5" thickBot="1" x14ac:dyDescent="0.3">
      <c r="A3" s="42"/>
      <c r="B3" s="42"/>
      <c r="C3" s="42"/>
    </row>
    <row r="4" spans="1:8" s="4" customFormat="1" ht="16.5" thickBot="1" x14ac:dyDescent="0.25">
      <c r="A4" s="29" t="s">
        <v>8</v>
      </c>
      <c r="B4" s="30" t="s">
        <v>57</v>
      </c>
      <c r="C4" s="30" t="s">
        <v>58</v>
      </c>
    </row>
    <row r="5" spans="1:8" x14ac:dyDescent="0.25">
      <c r="A5" s="594" t="s">
        <v>10</v>
      </c>
      <c r="B5" s="598">
        <v>182.61</v>
      </c>
      <c r="C5" s="598">
        <f>+Alexandria!C17</f>
        <v>182.61</v>
      </c>
      <c r="E5" s="251"/>
      <c r="G5" s="40"/>
      <c r="H5" s="20"/>
    </row>
    <row r="6" spans="1:8" x14ac:dyDescent="0.25">
      <c r="A6" s="594" t="s">
        <v>11</v>
      </c>
      <c r="B6" s="598">
        <v>164.72</v>
      </c>
      <c r="C6" s="598">
        <f>+'Anoka-Ramsey'!C17</f>
        <v>164.72</v>
      </c>
      <c r="E6" s="251"/>
      <c r="G6" s="40"/>
      <c r="H6" s="20"/>
    </row>
    <row r="7" spans="1:8" x14ac:dyDescent="0.25">
      <c r="A7" s="594" t="s">
        <v>12</v>
      </c>
      <c r="B7" s="598">
        <v>189.75</v>
      </c>
      <c r="C7" s="598">
        <f>+'Anoka Tech'!C17</f>
        <v>189.75</v>
      </c>
      <c r="E7" s="251"/>
      <c r="G7" s="40"/>
      <c r="H7" s="20"/>
    </row>
    <row r="8" spans="1:8" x14ac:dyDescent="0.25">
      <c r="A8" s="677" t="s">
        <v>13</v>
      </c>
      <c r="B8" s="598">
        <v>180.79</v>
      </c>
      <c r="C8" s="598">
        <f>+'Central Lakes'!C17</f>
        <v>180.79</v>
      </c>
      <c r="E8" s="251"/>
      <c r="G8" s="40"/>
      <c r="H8" s="20"/>
    </row>
    <row r="9" spans="1:8" x14ac:dyDescent="0.25">
      <c r="A9" s="677" t="s">
        <v>463</v>
      </c>
      <c r="B9" s="598">
        <v>182.49</v>
      </c>
      <c r="C9" s="598">
        <f>+'Century College'!C17</f>
        <v>182.49</v>
      </c>
      <c r="E9" s="251"/>
      <c r="G9" s="40"/>
      <c r="H9" s="20"/>
    </row>
    <row r="10" spans="1:8" x14ac:dyDescent="0.25">
      <c r="A10" s="678" t="s">
        <v>15</v>
      </c>
      <c r="B10" s="598">
        <v>191.98</v>
      </c>
      <c r="C10" s="598">
        <f>+'Dakota CTC'!C17</f>
        <v>191.98</v>
      </c>
      <c r="E10" s="251"/>
      <c r="G10" s="40"/>
      <c r="H10" s="20"/>
    </row>
    <row r="11" spans="1:8" x14ac:dyDescent="0.25">
      <c r="A11" s="594" t="s">
        <v>16</v>
      </c>
      <c r="B11" s="598">
        <v>180.59</v>
      </c>
      <c r="C11" s="598">
        <f>+'Fond du Lac'!C17</f>
        <v>180.59</v>
      </c>
      <c r="E11" s="251"/>
      <c r="G11" s="40"/>
      <c r="H11" s="20"/>
    </row>
    <row r="12" spans="1:8" x14ac:dyDescent="0.25">
      <c r="A12" s="594" t="s">
        <v>17</v>
      </c>
      <c r="B12" s="598">
        <v>178.06</v>
      </c>
      <c r="C12" s="598">
        <f>+'Hennepin Tech'!C17</f>
        <v>178.06</v>
      </c>
      <c r="E12" s="251"/>
      <c r="G12" s="40"/>
      <c r="H12" s="20"/>
    </row>
    <row r="13" spans="1:8" x14ac:dyDescent="0.25">
      <c r="A13" s="594" t="s">
        <v>18</v>
      </c>
      <c r="B13" s="598">
        <v>180.66</v>
      </c>
      <c r="C13" s="598">
        <f>+'Inver Hills'!C17</f>
        <v>180.66</v>
      </c>
      <c r="E13" s="251"/>
      <c r="G13" s="40"/>
      <c r="H13" s="20"/>
    </row>
    <row r="14" spans="1:8" x14ac:dyDescent="0.25">
      <c r="A14" s="664" t="s">
        <v>19</v>
      </c>
      <c r="B14" s="598">
        <v>166.52</v>
      </c>
      <c r="C14" s="598">
        <f>+'Lake Superior'!C17</f>
        <v>166.52</v>
      </c>
      <c r="E14" s="251"/>
      <c r="G14" s="40"/>
      <c r="H14" s="20"/>
    </row>
    <row r="15" spans="1:8" x14ac:dyDescent="0.25">
      <c r="A15" s="594" t="s">
        <v>20</v>
      </c>
      <c r="B15" s="598">
        <v>175.45</v>
      </c>
      <c r="C15" s="598">
        <f>+Minneapolis!C17</f>
        <v>175.45</v>
      </c>
      <c r="E15" s="251"/>
      <c r="G15" s="40"/>
      <c r="H15" s="20"/>
    </row>
    <row r="16" spans="1:8" x14ac:dyDescent="0.25">
      <c r="A16" s="664" t="s">
        <v>21</v>
      </c>
      <c r="B16" s="598">
        <v>222.39</v>
      </c>
      <c r="C16" s="598">
        <f>+'MN North'!C17</f>
        <v>179.13</v>
      </c>
      <c r="E16" s="251"/>
      <c r="G16" s="40"/>
      <c r="H16" s="20"/>
    </row>
    <row r="17" spans="1:8" x14ac:dyDescent="0.25">
      <c r="A17" s="594" t="s">
        <v>22</v>
      </c>
      <c r="B17" s="598">
        <v>189.18</v>
      </c>
      <c r="C17" s="598">
        <f>+'MSC Southeast'!C17</f>
        <v>189.18</v>
      </c>
      <c r="E17" s="251"/>
      <c r="G17" s="40"/>
      <c r="H17" s="20"/>
    </row>
    <row r="18" spans="1:8" x14ac:dyDescent="0.25">
      <c r="A18" s="594" t="s">
        <v>23</v>
      </c>
      <c r="B18" s="598">
        <v>180.8</v>
      </c>
      <c r="C18" s="598">
        <f>+MSCTC!C17</f>
        <v>180.8</v>
      </c>
      <c r="E18" s="251"/>
      <c r="G18" s="40"/>
      <c r="H18" s="20"/>
    </row>
    <row r="19" spans="1:8" x14ac:dyDescent="0.25">
      <c r="A19" s="665" t="s">
        <v>24</v>
      </c>
      <c r="B19" s="598">
        <v>194.94</v>
      </c>
      <c r="C19" s="598">
        <f>+'Mn West'!C17</f>
        <v>194.94</v>
      </c>
      <c r="E19" s="251"/>
      <c r="G19" s="40"/>
      <c r="H19" s="20"/>
    </row>
    <row r="20" spans="1:8" x14ac:dyDescent="0.25">
      <c r="A20" s="594" t="s">
        <v>25</v>
      </c>
      <c r="B20" s="598">
        <v>178.23</v>
      </c>
      <c r="C20" s="598">
        <f>+Normandale!C17</f>
        <v>178.23</v>
      </c>
      <c r="E20" s="251"/>
      <c r="G20" s="40"/>
      <c r="H20" s="20"/>
    </row>
    <row r="21" spans="1:8" s="8" customFormat="1" x14ac:dyDescent="0.25">
      <c r="A21" s="594" t="s">
        <v>26</v>
      </c>
      <c r="B21" s="666">
        <v>187.58</v>
      </c>
      <c r="C21" s="666">
        <f>+'North Hennepin'!C17</f>
        <v>187.58</v>
      </c>
      <c r="E21" s="251"/>
      <c r="G21" s="40"/>
      <c r="H21" s="20"/>
    </row>
    <row r="22" spans="1:8" x14ac:dyDescent="0.25">
      <c r="A22" s="594" t="s">
        <v>27</v>
      </c>
      <c r="B22" s="598">
        <v>187.53</v>
      </c>
      <c r="C22" s="598">
        <f>+Northland!C17</f>
        <v>187.53</v>
      </c>
      <c r="E22" s="251"/>
      <c r="G22" s="40"/>
      <c r="H22" s="20"/>
    </row>
    <row r="23" spans="1:8" x14ac:dyDescent="0.25">
      <c r="A23" s="594" t="s">
        <v>28</v>
      </c>
      <c r="B23" s="598">
        <v>196.55</v>
      </c>
      <c r="C23" s="598">
        <f>+'BSU - NWT'!C17</f>
        <v>196.55</v>
      </c>
      <c r="E23" s="251"/>
      <c r="G23" s="40"/>
      <c r="H23" s="20"/>
    </row>
    <row r="24" spans="1:8" x14ac:dyDescent="0.25">
      <c r="A24" s="664" t="s">
        <v>29</v>
      </c>
      <c r="B24" s="598">
        <v>174.09</v>
      </c>
      <c r="C24" s="598">
        <f>+'Pine TCC'!C17</f>
        <v>174.09</v>
      </c>
      <c r="E24" s="251"/>
      <c r="G24" s="40"/>
      <c r="H24" s="20"/>
    </row>
    <row r="25" spans="1:8" x14ac:dyDescent="0.25">
      <c r="A25" s="664" t="s">
        <v>30</v>
      </c>
      <c r="B25" s="598">
        <v>182.42</v>
      </c>
      <c r="C25" s="598">
        <f>+Ridgewater!C17</f>
        <v>182.42</v>
      </c>
      <c r="E25" s="251"/>
      <c r="G25" s="40"/>
      <c r="H25" s="20"/>
    </row>
    <row r="26" spans="1:8" x14ac:dyDescent="0.25">
      <c r="A26" s="594" t="s">
        <v>31</v>
      </c>
      <c r="B26" s="598">
        <v>186.17</v>
      </c>
      <c r="C26" s="598">
        <f>+Riverland!C17</f>
        <v>186.17</v>
      </c>
      <c r="E26" s="251"/>
      <c r="G26" s="40"/>
      <c r="H26" s="20"/>
    </row>
    <row r="27" spans="1:8" x14ac:dyDescent="0.25">
      <c r="A27" s="594" t="s">
        <v>352</v>
      </c>
      <c r="B27" s="598">
        <v>185.49</v>
      </c>
      <c r="C27" s="598">
        <f>+Rochester!C17</f>
        <v>185.49</v>
      </c>
      <c r="E27" s="251"/>
      <c r="G27" s="40"/>
      <c r="H27" s="20"/>
    </row>
    <row r="28" spans="1:8" x14ac:dyDescent="0.25">
      <c r="A28" s="664" t="s">
        <v>33</v>
      </c>
      <c r="B28" s="598">
        <v>182.87</v>
      </c>
      <c r="C28" s="598">
        <f>+'Saint Paul'!C17</f>
        <v>182.87</v>
      </c>
      <c r="E28" s="251"/>
      <c r="G28" s="40"/>
      <c r="H28" s="20"/>
    </row>
    <row r="29" spans="1:8" x14ac:dyDescent="0.25">
      <c r="A29" s="594" t="s">
        <v>34</v>
      </c>
      <c r="B29" s="598">
        <v>179.71</v>
      </c>
      <c r="C29" s="598">
        <f>+'St. Cloud TCC'!C17</f>
        <v>179.71</v>
      </c>
      <c r="E29" s="251"/>
      <c r="G29" s="40"/>
      <c r="H29" s="20"/>
    </row>
    <row r="30" spans="1:8" x14ac:dyDescent="0.25">
      <c r="A30" s="664" t="s">
        <v>35</v>
      </c>
      <c r="B30" s="598">
        <v>183.18</v>
      </c>
      <c r="C30" s="598">
        <f>+'South Central'!C17</f>
        <v>183.18</v>
      </c>
      <c r="E30" s="251"/>
      <c r="G30" s="40"/>
      <c r="H30" s="20"/>
    </row>
    <row r="31" spans="1:8" x14ac:dyDescent="0.25">
      <c r="A31" s="31" t="s">
        <v>1292</v>
      </c>
      <c r="B31" s="19"/>
      <c r="C31" s="19"/>
      <c r="E31" s="2"/>
      <c r="G31" s="40"/>
      <c r="H31" s="20"/>
    </row>
    <row r="32" spans="1:8" ht="16.5" thickBot="1" x14ac:dyDescent="0.3">
      <c r="A32" s="881"/>
      <c r="B32" s="881"/>
      <c r="C32" s="881"/>
    </row>
    <row r="33" spans="1:15" s="4" customFormat="1" ht="31.5" x14ac:dyDescent="0.2">
      <c r="A33" s="10" t="s">
        <v>36</v>
      </c>
      <c r="B33" s="32" t="s">
        <v>850</v>
      </c>
      <c r="C33" s="32" t="s">
        <v>851</v>
      </c>
      <c r="E33" s="32" t="s">
        <v>852</v>
      </c>
      <c r="F33" s="32" t="s">
        <v>853</v>
      </c>
    </row>
    <row r="34" spans="1:15" x14ac:dyDescent="0.25">
      <c r="A34" s="823" t="s">
        <v>854</v>
      </c>
      <c r="B34" s="680">
        <v>313.55</v>
      </c>
      <c r="C34" s="680">
        <f>+'Bemidji SU'!C17</f>
        <v>313.55</v>
      </c>
      <c r="D34" s="33"/>
      <c r="E34" s="681">
        <v>512.27</v>
      </c>
      <c r="F34" s="682">
        <f>+'Bemidji SU'!C24</f>
        <v>530</v>
      </c>
      <c r="G34" s="41"/>
      <c r="H34" s="72"/>
      <c r="I34" s="41"/>
      <c r="J34" s="41"/>
    </row>
    <row r="35" spans="1:15" x14ac:dyDescent="0.25">
      <c r="A35" s="823" t="s">
        <v>855</v>
      </c>
      <c r="B35" s="680">
        <v>4497</v>
      </c>
      <c r="C35" s="680">
        <f>+'Bemidji SU'!C18</f>
        <v>4497</v>
      </c>
      <c r="D35" s="33"/>
      <c r="E35" s="681" t="s">
        <v>856</v>
      </c>
      <c r="F35" s="681" t="s">
        <v>856</v>
      </c>
      <c r="G35" s="41"/>
      <c r="H35" s="72"/>
      <c r="I35" s="41"/>
      <c r="J35" s="41"/>
    </row>
    <row r="36" spans="1:15" x14ac:dyDescent="0.25">
      <c r="A36" s="823" t="s">
        <v>857</v>
      </c>
      <c r="B36" s="682">
        <v>313.55</v>
      </c>
      <c r="C36" s="680">
        <f>+'Bemidji SU'!C19</f>
        <v>313.55</v>
      </c>
      <c r="D36" s="33"/>
      <c r="E36" s="681" t="s">
        <v>856</v>
      </c>
      <c r="F36" s="681" t="s">
        <v>856</v>
      </c>
      <c r="G36" s="41"/>
      <c r="H36" s="72"/>
      <c r="I36" s="41"/>
      <c r="J36" s="41"/>
    </row>
    <row r="37" spans="1:15" x14ac:dyDescent="0.25">
      <c r="A37" s="824" t="s">
        <v>858</v>
      </c>
      <c r="B37" s="683">
        <v>285.7</v>
      </c>
      <c r="C37" s="683">
        <f>'Metro SU'!C18</f>
        <v>285.7</v>
      </c>
      <c r="D37" s="33"/>
      <c r="E37" s="681">
        <v>508.5854932499999</v>
      </c>
      <c r="F37" s="681">
        <f>'Metro SU'!C20</f>
        <v>523.85</v>
      </c>
      <c r="G37" s="41"/>
      <c r="H37" s="72"/>
      <c r="I37" s="50"/>
      <c r="J37" s="41"/>
    </row>
    <row r="38" spans="1:15" x14ac:dyDescent="0.25">
      <c r="A38" s="824" t="s">
        <v>859</v>
      </c>
      <c r="B38" s="683">
        <v>702.65</v>
      </c>
      <c r="C38" s="683">
        <f>+'MSU, Mankato'!C22</f>
        <v>702.65</v>
      </c>
      <c r="D38" s="33"/>
      <c r="E38" s="681">
        <v>765.15</v>
      </c>
      <c r="F38" s="681">
        <f>+'MSU, Mankato'!C27</f>
        <v>795</v>
      </c>
      <c r="G38" s="41"/>
      <c r="H38" s="72"/>
      <c r="I38" s="41"/>
      <c r="J38" s="41"/>
    </row>
    <row r="39" spans="1:15" x14ac:dyDescent="0.25">
      <c r="A39" s="825" t="s">
        <v>860</v>
      </c>
      <c r="B39" s="683">
        <v>8862.9500000000007</v>
      </c>
      <c r="C39" s="683">
        <f>+'MSU, Mankato'!C23</f>
        <v>8862.9500000000007</v>
      </c>
      <c r="D39" s="33"/>
      <c r="E39" s="681" t="s">
        <v>856</v>
      </c>
      <c r="F39" s="681" t="s">
        <v>856</v>
      </c>
      <c r="G39" s="41"/>
      <c r="H39" s="72"/>
      <c r="I39" s="41"/>
      <c r="J39" s="41"/>
    </row>
    <row r="40" spans="1:15" x14ac:dyDescent="0.25">
      <c r="A40" s="825" t="s">
        <v>861</v>
      </c>
      <c r="B40" s="684">
        <v>702.65</v>
      </c>
      <c r="C40" s="683">
        <f>+'MSU, Mankato'!C24</f>
        <v>702.65</v>
      </c>
      <c r="D40" s="33"/>
      <c r="E40" s="681" t="s">
        <v>856</v>
      </c>
      <c r="F40" s="681" t="s">
        <v>856</v>
      </c>
      <c r="G40" s="41"/>
      <c r="H40" s="72"/>
      <c r="I40" s="41"/>
      <c r="J40" s="41"/>
    </row>
    <row r="41" spans="1:15" x14ac:dyDescent="0.25">
      <c r="A41" s="685" t="s">
        <v>862</v>
      </c>
      <c r="B41" s="683">
        <v>294.58999999999997</v>
      </c>
      <c r="C41" s="683">
        <f>+'MSU Moorhead'!C20</f>
        <v>294.58999999999997</v>
      </c>
      <c r="D41" s="33"/>
      <c r="E41" s="681">
        <v>513.19000000000005</v>
      </c>
      <c r="F41" s="681">
        <f>+'MSU Moorhead'!C23</f>
        <v>533.71</v>
      </c>
      <c r="G41" s="41"/>
      <c r="H41" s="72"/>
      <c r="I41" s="41"/>
      <c r="J41" s="41"/>
    </row>
    <row r="42" spans="1:15" x14ac:dyDescent="0.25">
      <c r="A42" s="685" t="s">
        <v>863</v>
      </c>
      <c r="B42" s="683">
        <v>4418.8100000000004</v>
      </c>
      <c r="C42" s="683">
        <f>+'MSU Moorhead'!C21</f>
        <v>4418.8100000000004</v>
      </c>
      <c r="D42" s="33"/>
      <c r="E42" s="681" t="s">
        <v>856</v>
      </c>
      <c r="F42" s="681" t="s">
        <v>856</v>
      </c>
      <c r="G42" s="41"/>
      <c r="H42" s="72"/>
      <c r="I42" s="41"/>
      <c r="J42" s="41"/>
    </row>
    <row r="43" spans="1:15" x14ac:dyDescent="0.25">
      <c r="A43" s="685" t="s">
        <v>864</v>
      </c>
      <c r="B43" s="681">
        <v>294.58999999999997</v>
      </c>
      <c r="C43" s="683">
        <f>+'MSU Moorhead'!C22</f>
        <v>294.58999999999997</v>
      </c>
      <c r="D43" s="33"/>
      <c r="E43" s="681" t="s">
        <v>856</v>
      </c>
      <c r="F43" s="681" t="s">
        <v>856</v>
      </c>
      <c r="G43" s="41"/>
      <c r="H43" s="72"/>
      <c r="I43" s="41"/>
      <c r="J43" s="41"/>
    </row>
    <row r="44" spans="1:15" x14ac:dyDescent="0.25">
      <c r="A44" s="685" t="s">
        <v>865</v>
      </c>
      <c r="B44" s="681">
        <v>589.17999999999995</v>
      </c>
      <c r="C44" s="683">
        <v>589.17999999999995</v>
      </c>
      <c r="D44" s="33"/>
      <c r="E44" s="681" t="s">
        <v>856</v>
      </c>
      <c r="F44" s="681" t="s">
        <v>856</v>
      </c>
      <c r="G44" s="41"/>
      <c r="H44" s="72"/>
      <c r="I44" s="41"/>
      <c r="J44" s="41"/>
    </row>
    <row r="45" spans="1:15" x14ac:dyDescent="0.25">
      <c r="A45" s="310" t="s">
        <v>866</v>
      </c>
      <c r="B45" s="680">
        <v>733.86</v>
      </c>
      <c r="C45" s="680">
        <f>+'St Cloud SU'!C21</f>
        <v>733.86</v>
      </c>
      <c r="D45" s="33"/>
      <c r="E45" s="681">
        <v>784.94</v>
      </c>
      <c r="F45" s="682">
        <f>+'St Cloud SU'!C24</f>
        <v>815.55</v>
      </c>
      <c r="G45" s="41"/>
      <c r="H45" s="72"/>
      <c r="I45" s="41"/>
      <c r="J45" s="41"/>
      <c r="O45" s="34"/>
    </row>
    <row r="46" spans="1:15" x14ac:dyDescent="0.25">
      <c r="A46" s="310" t="s">
        <v>867</v>
      </c>
      <c r="B46" s="680">
        <v>9347.93</v>
      </c>
      <c r="C46" s="680">
        <f>+'St Cloud SU'!C22</f>
        <v>9347.93</v>
      </c>
      <c r="D46" s="33"/>
      <c r="E46" s="681" t="s">
        <v>856</v>
      </c>
      <c r="F46" s="681" t="s">
        <v>856</v>
      </c>
      <c r="G46" s="41"/>
      <c r="H46" s="72"/>
      <c r="I46" s="41" t="s">
        <v>9</v>
      </c>
      <c r="J46" s="41"/>
      <c r="O46" s="34"/>
    </row>
    <row r="47" spans="1:15" x14ac:dyDescent="0.25">
      <c r="A47" s="310" t="s">
        <v>868</v>
      </c>
      <c r="B47" s="686">
        <v>733.86</v>
      </c>
      <c r="C47" s="680">
        <f>+'St Cloud SU'!C23</f>
        <v>733.86</v>
      </c>
      <c r="D47" s="33"/>
      <c r="E47" s="681" t="s">
        <v>856</v>
      </c>
      <c r="F47" s="681" t="s">
        <v>856</v>
      </c>
      <c r="G47" s="41"/>
      <c r="H47" s="72"/>
      <c r="I47" s="41"/>
      <c r="J47" s="41"/>
      <c r="O47" s="34"/>
    </row>
    <row r="48" spans="1:15" x14ac:dyDescent="0.25">
      <c r="A48" s="677" t="s">
        <v>869</v>
      </c>
      <c r="B48" s="680">
        <v>305</v>
      </c>
      <c r="C48" s="680">
        <f>+'Southwest MSU'!C20</f>
        <v>305</v>
      </c>
      <c r="D48" s="33"/>
      <c r="E48" s="681">
        <v>503</v>
      </c>
      <c r="F48" s="682">
        <f>+'Southwest MSU'!C23</f>
        <v>518</v>
      </c>
      <c r="G48" s="41"/>
      <c r="H48" s="72"/>
      <c r="I48" s="41"/>
      <c r="J48" s="41"/>
    </row>
    <row r="49" spans="1:15" x14ac:dyDescent="0.25">
      <c r="A49" s="677" t="s">
        <v>870</v>
      </c>
      <c r="B49" s="680">
        <v>4420</v>
      </c>
      <c r="C49" s="680">
        <f>+'Southwest MSU'!C21</f>
        <v>4420</v>
      </c>
      <c r="D49" s="33"/>
      <c r="E49" s="681" t="s">
        <v>856</v>
      </c>
      <c r="F49" s="682" t="s">
        <v>856</v>
      </c>
      <c r="G49" s="41"/>
      <c r="H49" s="72"/>
      <c r="I49" s="41"/>
      <c r="J49" s="41"/>
    </row>
    <row r="50" spans="1:15" x14ac:dyDescent="0.25">
      <c r="A50" s="677" t="s">
        <v>871</v>
      </c>
      <c r="B50" s="680">
        <v>305</v>
      </c>
      <c r="C50" s="680">
        <f>+'Southwest MSU'!C22</f>
        <v>305</v>
      </c>
      <c r="D50" s="33"/>
      <c r="E50" s="681" t="s">
        <v>856</v>
      </c>
      <c r="F50" s="682" t="s">
        <v>856</v>
      </c>
      <c r="G50" s="41"/>
      <c r="H50" s="72"/>
      <c r="I50" s="41"/>
      <c r="J50" s="41"/>
    </row>
    <row r="51" spans="1:15" x14ac:dyDescent="0.25">
      <c r="A51" s="677" t="s">
        <v>55</v>
      </c>
      <c r="B51" s="680">
        <v>503.6</v>
      </c>
      <c r="C51" s="680">
        <f>+'Winona SU'!C21</f>
        <v>503.6</v>
      </c>
      <c r="D51" s="33"/>
      <c r="E51" s="681">
        <v>725.35</v>
      </c>
      <c r="F51" s="682">
        <f>+'Winona SU'!C24</f>
        <v>750.74</v>
      </c>
      <c r="G51" s="41"/>
      <c r="H51" s="72"/>
      <c r="I51" s="41"/>
      <c r="J51" s="41"/>
    </row>
    <row r="52" spans="1:15" x14ac:dyDescent="0.25">
      <c r="A52" s="677" t="s">
        <v>872</v>
      </c>
      <c r="B52" s="680">
        <v>7559.85</v>
      </c>
      <c r="C52" s="680">
        <f>+'Winona SU'!C22</f>
        <v>7559.85</v>
      </c>
      <c r="D52" s="33"/>
      <c r="E52" s="681" t="s">
        <v>856</v>
      </c>
      <c r="F52" s="681" t="s">
        <v>856</v>
      </c>
      <c r="G52" s="41"/>
      <c r="H52" s="72"/>
      <c r="I52" s="41"/>
      <c r="J52" s="41"/>
    </row>
    <row r="53" spans="1:15" x14ac:dyDescent="0.25">
      <c r="A53" s="677" t="s">
        <v>873</v>
      </c>
      <c r="B53" s="680">
        <v>503.6</v>
      </c>
      <c r="C53" s="680">
        <f>+'Winona SU'!C23</f>
        <v>503.6</v>
      </c>
      <c r="D53" s="33"/>
      <c r="E53" s="681" t="s">
        <v>856</v>
      </c>
      <c r="F53" s="681" t="s">
        <v>856</v>
      </c>
      <c r="G53" s="41"/>
      <c r="H53" s="72"/>
      <c r="I53" s="41"/>
      <c r="O53" s="34"/>
    </row>
    <row r="54" spans="1:15" x14ac:dyDescent="0.25">
      <c r="A54" s="26" t="s">
        <v>874</v>
      </c>
    </row>
    <row r="55" spans="1:15" x14ac:dyDescent="0.25">
      <c r="A55" s="31" t="s">
        <v>875</v>
      </c>
    </row>
    <row r="56" spans="1:15" ht="31.5" customHeight="1" x14ac:dyDescent="0.25">
      <c r="A56" s="882" t="s">
        <v>876</v>
      </c>
      <c r="B56" s="882"/>
      <c r="C56" s="882"/>
      <c r="D56" s="882"/>
      <c r="E56" s="882"/>
      <c r="F56" s="882"/>
      <c r="G56" s="35"/>
      <c r="H56" s="35"/>
    </row>
    <row r="57" spans="1:15" x14ac:dyDescent="0.25">
      <c r="A57" s="37"/>
      <c r="B57" s="35"/>
      <c r="C57" s="35"/>
      <c r="D57" s="35"/>
      <c r="E57" s="35"/>
      <c r="F57" s="35" t="s">
        <v>9</v>
      </c>
      <c r="G57" s="36"/>
      <c r="H57" s="36"/>
    </row>
    <row r="58" spans="1:15" x14ac:dyDescent="0.25">
      <c r="A58" s="37" t="s">
        <v>38</v>
      </c>
      <c r="B58" s="35"/>
    </row>
    <row r="59" spans="1:15" x14ac:dyDescent="0.25">
      <c r="B59" s="35"/>
    </row>
  </sheetData>
  <mergeCells count="2">
    <mergeCell ref="A32:C32"/>
    <mergeCell ref="A56:F56"/>
  </mergeCells>
  <phoneticPr fontId="6" type="noConversion"/>
  <pageMargins left="0.7" right="0.7" top="0.75" bottom="0.75" header="0.3" footer="0.3"/>
  <pageSetup scale="82" fitToHeight="0" orientation="portrait" r:id="rId1"/>
  <headerFooter alignWithMargins="0">
    <oddHeader>&amp;RAttachment 1G</oddHeader>
  </headerFooter>
  <rowBreaks count="1" manualBreakCount="1">
    <brk id="3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I149"/>
  <sheetViews>
    <sheetView zoomScaleNormal="100" zoomScaleSheetLayoutView="100" workbookViewId="0">
      <selection activeCell="A17" sqref="A17"/>
    </sheetView>
  </sheetViews>
  <sheetFormatPr defaultRowHeight="15.75" x14ac:dyDescent="0.25"/>
  <cols>
    <col min="1" max="1" width="39.42578125" style="1" customWidth="1"/>
    <col min="2" max="3" width="12.5703125" style="1" bestFit="1" customWidth="1"/>
    <col min="4" max="4" width="10.42578125" style="1" customWidth="1"/>
    <col min="5" max="5" width="10.5703125" style="17" customWidth="1"/>
    <col min="6" max="6" width="9.140625" style="1"/>
    <col min="7" max="7" width="5.5703125" style="1" customWidth="1"/>
    <col min="8" max="254" width="9.140625" style="1"/>
    <col min="255" max="255" width="40.42578125" style="1" bestFit="1" customWidth="1"/>
    <col min="256" max="256" width="13.85546875" style="1" customWidth="1"/>
    <col min="257" max="257" width="12.5703125" style="1" customWidth="1"/>
    <col min="258" max="258" width="13.5703125" style="1" customWidth="1"/>
    <col min="259" max="259" width="14" style="1" customWidth="1"/>
    <col min="260" max="260" width="1.5703125" style="1" customWidth="1"/>
    <col min="261" max="261" width="10.42578125" style="1" customWidth="1"/>
    <col min="262" max="510" width="9.140625" style="1"/>
    <col min="511" max="511" width="40.42578125" style="1" bestFit="1" customWidth="1"/>
    <col min="512" max="512" width="13.85546875" style="1" customWidth="1"/>
    <col min="513" max="513" width="12.5703125" style="1" customWidth="1"/>
    <col min="514" max="514" width="13.5703125" style="1" customWidth="1"/>
    <col min="515" max="515" width="14" style="1" customWidth="1"/>
    <col min="516" max="516" width="1.5703125" style="1" customWidth="1"/>
    <col min="517" max="517" width="10.42578125" style="1" customWidth="1"/>
    <col min="518" max="766" width="9.140625" style="1"/>
    <col min="767" max="767" width="40.42578125" style="1" bestFit="1" customWidth="1"/>
    <col min="768" max="768" width="13.85546875" style="1" customWidth="1"/>
    <col min="769" max="769" width="12.5703125" style="1" customWidth="1"/>
    <col min="770" max="770" width="13.5703125" style="1" customWidth="1"/>
    <col min="771" max="771" width="14" style="1" customWidth="1"/>
    <col min="772" max="772" width="1.5703125" style="1" customWidth="1"/>
    <col min="773" max="773" width="10.42578125" style="1" customWidth="1"/>
    <col min="774" max="1022" width="9.140625" style="1"/>
    <col min="1023" max="1023" width="40.42578125" style="1" bestFit="1" customWidth="1"/>
    <col min="1024" max="1024" width="13.85546875" style="1" customWidth="1"/>
    <col min="1025" max="1025" width="12.5703125" style="1" customWidth="1"/>
    <col min="1026" max="1026" width="13.5703125" style="1" customWidth="1"/>
    <col min="1027" max="1027" width="14" style="1" customWidth="1"/>
    <col min="1028" max="1028" width="1.5703125" style="1" customWidth="1"/>
    <col min="1029" max="1029" width="10.42578125" style="1" customWidth="1"/>
    <col min="1030" max="1278" width="9.140625" style="1"/>
    <col min="1279" max="1279" width="40.42578125" style="1" bestFit="1" customWidth="1"/>
    <col min="1280" max="1280" width="13.85546875" style="1" customWidth="1"/>
    <col min="1281" max="1281" width="12.5703125" style="1" customWidth="1"/>
    <col min="1282" max="1282" width="13.5703125" style="1" customWidth="1"/>
    <col min="1283" max="1283" width="14" style="1" customWidth="1"/>
    <col min="1284" max="1284" width="1.5703125" style="1" customWidth="1"/>
    <col min="1285" max="1285" width="10.42578125" style="1" customWidth="1"/>
    <col min="1286" max="1534" width="9.140625" style="1"/>
    <col min="1535" max="1535" width="40.42578125" style="1" bestFit="1" customWidth="1"/>
    <col min="1536" max="1536" width="13.85546875" style="1" customWidth="1"/>
    <col min="1537" max="1537" width="12.5703125" style="1" customWidth="1"/>
    <col min="1538" max="1538" width="13.5703125" style="1" customWidth="1"/>
    <col min="1539" max="1539" width="14" style="1" customWidth="1"/>
    <col min="1540" max="1540" width="1.5703125" style="1" customWidth="1"/>
    <col min="1541" max="1541" width="10.42578125" style="1" customWidth="1"/>
    <col min="1542" max="1790" width="9.140625" style="1"/>
    <col min="1791" max="1791" width="40.42578125" style="1" bestFit="1" customWidth="1"/>
    <col min="1792" max="1792" width="13.85546875" style="1" customWidth="1"/>
    <col min="1793" max="1793" width="12.5703125" style="1" customWidth="1"/>
    <col min="1794" max="1794" width="13.5703125" style="1" customWidth="1"/>
    <col min="1795" max="1795" width="14" style="1" customWidth="1"/>
    <col min="1796" max="1796" width="1.5703125" style="1" customWidth="1"/>
    <col min="1797" max="1797" width="10.42578125" style="1" customWidth="1"/>
    <col min="1798" max="2046" width="9.140625" style="1"/>
    <col min="2047" max="2047" width="40.42578125" style="1" bestFit="1" customWidth="1"/>
    <col min="2048" max="2048" width="13.85546875" style="1" customWidth="1"/>
    <col min="2049" max="2049" width="12.5703125" style="1" customWidth="1"/>
    <col min="2050" max="2050" width="13.5703125" style="1" customWidth="1"/>
    <col min="2051" max="2051" width="14" style="1" customWidth="1"/>
    <col min="2052" max="2052" width="1.5703125" style="1" customWidth="1"/>
    <col min="2053" max="2053" width="10.42578125" style="1" customWidth="1"/>
    <col min="2054" max="2302" width="9.140625" style="1"/>
    <col min="2303" max="2303" width="40.42578125" style="1" bestFit="1" customWidth="1"/>
    <col min="2304" max="2304" width="13.85546875" style="1" customWidth="1"/>
    <col min="2305" max="2305" width="12.5703125" style="1" customWidth="1"/>
    <col min="2306" max="2306" width="13.5703125" style="1" customWidth="1"/>
    <col min="2307" max="2307" width="14" style="1" customWidth="1"/>
    <col min="2308" max="2308" width="1.5703125" style="1" customWidth="1"/>
    <col min="2309" max="2309" width="10.42578125" style="1" customWidth="1"/>
    <col min="2310" max="2558" width="9.140625" style="1"/>
    <col min="2559" max="2559" width="40.42578125" style="1" bestFit="1" customWidth="1"/>
    <col min="2560" max="2560" width="13.85546875" style="1" customWidth="1"/>
    <col min="2561" max="2561" width="12.5703125" style="1" customWidth="1"/>
    <col min="2562" max="2562" width="13.5703125" style="1" customWidth="1"/>
    <col min="2563" max="2563" width="14" style="1" customWidth="1"/>
    <col min="2564" max="2564" width="1.5703125" style="1" customWidth="1"/>
    <col min="2565" max="2565" width="10.42578125" style="1" customWidth="1"/>
    <col min="2566" max="2814" width="9.140625" style="1"/>
    <col min="2815" max="2815" width="40.42578125" style="1" bestFit="1" customWidth="1"/>
    <col min="2816" max="2816" width="13.85546875" style="1" customWidth="1"/>
    <col min="2817" max="2817" width="12.5703125" style="1" customWidth="1"/>
    <col min="2818" max="2818" width="13.5703125" style="1" customWidth="1"/>
    <col min="2819" max="2819" width="14" style="1" customWidth="1"/>
    <col min="2820" max="2820" width="1.5703125" style="1" customWidth="1"/>
    <col min="2821" max="2821" width="10.42578125" style="1" customWidth="1"/>
    <col min="2822" max="3070" width="9.140625" style="1"/>
    <col min="3071" max="3071" width="40.42578125" style="1" bestFit="1" customWidth="1"/>
    <col min="3072" max="3072" width="13.85546875" style="1" customWidth="1"/>
    <col min="3073" max="3073" width="12.5703125" style="1" customWidth="1"/>
    <col min="3074" max="3074" width="13.5703125" style="1" customWidth="1"/>
    <col min="3075" max="3075" width="14" style="1" customWidth="1"/>
    <col min="3076" max="3076" width="1.5703125" style="1" customWidth="1"/>
    <col min="3077" max="3077" width="10.42578125" style="1" customWidth="1"/>
    <col min="3078" max="3326" width="9.140625" style="1"/>
    <col min="3327" max="3327" width="40.42578125" style="1" bestFit="1" customWidth="1"/>
    <col min="3328" max="3328" width="13.85546875" style="1" customWidth="1"/>
    <col min="3329" max="3329" width="12.5703125" style="1" customWidth="1"/>
    <col min="3330" max="3330" width="13.5703125" style="1" customWidth="1"/>
    <col min="3331" max="3331" width="14" style="1" customWidth="1"/>
    <col min="3332" max="3332" width="1.5703125" style="1" customWidth="1"/>
    <col min="3333" max="3333" width="10.42578125" style="1" customWidth="1"/>
    <col min="3334" max="3582" width="9.140625" style="1"/>
    <col min="3583" max="3583" width="40.42578125" style="1" bestFit="1" customWidth="1"/>
    <col min="3584" max="3584" width="13.85546875" style="1" customWidth="1"/>
    <col min="3585" max="3585" width="12.5703125" style="1" customWidth="1"/>
    <col min="3586" max="3586" width="13.5703125" style="1" customWidth="1"/>
    <col min="3587" max="3587" width="14" style="1" customWidth="1"/>
    <col min="3588" max="3588" width="1.5703125" style="1" customWidth="1"/>
    <col min="3589" max="3589" width="10.42578125" style="1" customWidth="1"/>
    <col min="3590" max="3838" width="9.140625" style="1"/>
    <col min="3839" max="3839" width="40.42578125" style="1" bestFit="1" customWidth="1"/>
    <col min="3840" max="3840" width="13.85546875" style="1" customWidth="1"/>
    <col min="3841" max="3841" width="12.5703125" style="1" customWidth="1"/>
    <col min="3842" max="3842" width="13.5703125" style="1" customWidth="1"/>
    <col min="3843" max="3843" width="14" style="1" customWidth="1"/>
    <col min="3844" max="3844" width="1.5703125" style="1" customWidth="1"/>
    <col min="3845" max="3845" width="10.42578125" style="1" customWidth="1"/>
    <col min="3846" max="4094" width="9.140625" style="1"/>
    <col min="4095" max="4095" width="40.42578125" style="1" bestFit="1" customWidth="1"/>
    <col min="4096" max="4096" width="13.85546875" style="1" customWidth="1"/>
    <col min="4097" max="4097" width="12.5703125" style="1" customWidth="1"/>
    <col min="4098" max="4098" width="13.5703125" style="1" customWidth="1"/>
    <col min="4099" max="4099" width="14" style="1" customWidth="1"/>
    <col min="4100" max="4100" width="1.5703125" style="1" customWidth="1"/>
    <col min="4101" max="4101" width="10.42578125" style="1" customWidth="1"/>
    <col min="4102" max="4350" width="9.140625" style="1"/>
    <col min="4351" max="4351" width="40.42578125" style="1" bestFit="1" customWidth="1"/>
    <col min="4352" max="4352" width="13.85546875" style="1" customWidth="1"/>
    <col min="4353" max="4353" width="12.5703125" style="1" customWidth="1"/>
    <col min="4354" max="4354" width="13.5703125" style="1" customWidth="1"/>
    <col min="4355" max="4355" width="14" style="1" customWidth="1"/>
    <col min="4356" max="4356" width="1.5703125" style="1" customWidth="1"/>
    <col min="4357" max="4357" width="10.42578125" style="1" customWidth="1"/>
    <col min="4358" max="4606" width="9.140625" style="1"/>
    <col min="4607" max="4607" width="40.42578125" style="1" bestFit="1" customWidth="1"/>
    <col min="4608" max="4608" width="13.85546875" style="1" customWidth="1"/>
    <col min="4609" max="4609" width="12.5703125" style="1" customWidth="1"/>
    <col min="4610" max="4610" width="13.5703125" style="1" customWidth="1"/>
    <col min="4611" max="4611" width="14" style="1" customWidth="1"/>
    <col min="4612" max="4612" width="1.5703125" style="1" customWidth="1"/>
    <col min="4613" max="4613" width="10.42578125" style="1" customWidth="1"/>
    <col min="4614" max="4862" width="9.140625" style="1"/>
    <col min="4863" max="4863" width="40.42578125" style="1" bestFit="1" customWidth="1"/>
    <col min="4864" max="4864" width="13.85546875" style="1" customWidth="1"/>
    <col min="4865" max="4865" width="12.5703125" style="1" customWidth="1"/>
    <col min="4866" max="4866" width="13.5703125" style="1" customWidth="1"/>
    <col min="4867" max="4867" width="14" style="1" customWidth="1"/>
    <col min="4868" max="4868" width="1.5703125" style="1" customWidth="1"/>
    <col min="4869" max="4869" width="10.42578125" style="1" customWidth="1"/>
    <col min="4870" max="5118" width="9.140625" style="1"/>
    <col min="5119" max="5119" width="40.42578125" style="1" bestFit="1" customWidth="1"/>
    <col min="5120" max="5120" width="13.85546875" style="1" customWidth="1"/>
    <col min="5121" max="5121" width="12.5703125" style="1" customWidth="1"/>
    <col min="5122" max="5122" width="13.5703125" style="1" customWidth="1"/>
    <col min="5123" max="5123" width="14" style="1" customWidth="1"/>
    <col min="5124" max="5124" width="1.5703125" style="1" customWidth="1"/>
    <col min="5125" max="5125" width="10.42578125" style="1" customWidth="1"/>
    <col min="5126" max="5374" width="9.140625" style="1"/>
    <col min="5375" max="5375" width="40.42578125" style="1" bestFit="1" customWidth="1"/>
    <col min="5376" max="5376" width="13.85546875" style="1" customWidth="1"/>
    <col min="5377" max="5377" width="12.5703125" style="1" customWidth="1"/>
    <col min="5378" max="5378" width="13.5703125" style="1" customWidth="1"/>
    <col min="5379" max="5379" width="14" style="1" customWidth="1"/>
    <col min="5380" max="5380" width="1.5703125" style="1" customWidth="1"/>
    <col min="5381" max="5381" width="10.42578125" style="1" customWidth="1"/>
    <col min="5382" max="5630" width="9.140625" style="1"/>
    <col min="5631" max="5631" width="40.42578125" style="1" bestFit="1" customWidth="1"/>
    <col min="5632" max="5632" width="13.85546875" style="1" customWidth="1"/>
    <col min="5633" max="5633" width="12.5703125" style="1" customWidth="1"/>
    <col min="5634" max="5634" width="13.5703125" style="1" customWidth="1"/>
    <col min="5635" max="5635" width="14" style="1" customWidth="1"/>
    <col min="5636" max="5636" width="1.5703125" style="1" customWidth="1"/>
    <col min="5637" max="5637" width="10.42578125" style="1" customWidth="1"/>
    <col min="5638" max="5886" width="9.140625" style="1"/>
    <col min="5887" max="5887" width="40.42578125" style="1" bestFit="1" customWidth="1"/>
    <col min="5888" max="5888" width="13.85546875" style="1" customWidth="1"/>
    <col min="5889" max="5889" width="12.5703125" style="1" customWidth="1"/>
    <col min="5890" max="5890" width="13.5703125" style="1" customWidth="1"/>
    <col min="5891" max="5891" width="14" style="1" customWidth="1"/>
    <col min="5892" max="5892" width="1.5703125" style="1" customWidth="1"/>
    <col min="5893" max="5893" width="10.42578125" style="1" customWidth="1"/>
    <col min="5894" max="6142" width="9.140625" style="1"/>
    <col min="6143" max="6143" width="40.42578125" style="1" bestFit="1" customWidth="1"/>
    <col min="6144" max="6144" width="13.85546875" style="1" customWidth="1"/>
    <col min="6145" max="6145" width="12.5703125" style="1" customWidth="1"/>
    <col min="6146" max="6146" width="13.5703125" style="1" customWidth="1"/>
    <col min="6147" max="6147" width="14" style="1" customWidth="1"/>
    <col min="6148" max="6148" width="1.5703125" style="1" customWidth="1"/>
    <col min="6149" max="6149" width="10.42578125" style="1" customWidth="1"/>
    <col min="6150" max="6398" width="9.140625" style="1"/>
    <col min="6399" max="6399" width="40.42578125" style="1" bestFit="1" customWidth="1"/>
    <col min="6400" max="6400" width="13.85546875" style="1" customWidth="1"/>
    <col min="6401" max="6401" width="12.5703125" style="1" customWidth="1"/>
    <col min="6402" max="6402" width="13.5703125" style="1" customWidth="1"/>
    <col min="6403" max="6403" width="14" style="1" customWidth="1"/>
    <col min="6404" max="6404" width="1.5703125" style="1" customWidth="1"/>
    <col min="6405" max="6405" width="10.42578125" style="1" customWidth="1"/>
    <col min="6406" max="6654" width="9.140625" style="1"/>
    <col min="6655" max="6655" width="40.42578125" style="1" bestFit="1" customWidth="1"/>
    <col min="6656" max="6656" width="13.85546875" style="1" customWidth="1"/>
    <col min="6657" max="6657" width="12.5703125" style="1" customWidth="1"/>
    <col min="6658" max="6658" width="13.5703125" style="1" customWidth="1"/>
    <col min="6659" max="6659" width="14" style="1" customWidth="1"/>
    <col min="6660" max="6660" width="1.5703125" style="1" customWidth="1"/>
    <col min="6661" max="6661" width="10.42578125" style="1" customWidth="1"/>
    <col min="6662" max="6910" width="9.140625" style="1"/>
    <col min="6911" max="6911" width="40.42578125" style="1" bestFit="1" customWidth="1"/>
    <col min="6912" max="6912" width="13.85546875" style="1" customWidth="1"/>
    <col min="6913" max="6913" width="12.5703125" style="1" customWidth="1"/>
    <col min="6914" max="6914" width="13.5703125" style="1" customWidth="1"/>
    <col min="6915" max="6915" width="14" style="1" customWidth="1"/>
    <col min="6916" max="6916" width="1.5703125" style="1" customWidth="1"/>
    <col min="6917" max="6917" width="10.42578125" style="1" customWidth="1"/>
    <col min="6918" max="7166" width="9.140625" style="1"/>
    <col min="7167" max="7167" width="40.42578125" style="1" bestFit="1" customWidth="1"/>
    <col min="7168" max="7168" width="13.85546875" style="1" customWidth="1"/>
    <col min="7169" max="7169" width="12.5703125" style="1" customWidth="1"/>
    <col min="7170" max="7170" width="13.5703125" style="1" customWidth="1"/>
    <col min="7171" max="7171" width="14" style="1" customWidth="1"/>
    <col min="7172" max="7172" width="1.5703125" style="1" customWidth="1"/>
    <col min="7173" max="7173" width="10.42578125" style="1" customWidth="1"/>
    <col min="7174" max="7422" width="9.140625" style="1"/>
    <col min="7423" max="7423" width="40.42578125" style="1" bestFit="1" customWidth="1"/>
    <col min="7424" max="7424" width="13.85546875" style="1" customWidth="1"/>
    <col min="7425" max="7425" width="12.5703125" style="1" customWidth="1"/>
    <col min="7426" max="7426" width="13.5703125" style="1" customWidth="1"/>
    <col min="7427" max="7427" width="14" style="1" customWidth="1"/>
    <col min="7428" max="7428" width="1.5703125" style="1" customWidth="1"/>
    <col min="7429" max="7429" width="10.42578125" style="1" customWidth="1"/>
    <col min="7430" max="7678" width="9.140625" style="1"/>
    <col min="7679" max="7679" width="40.42578125" style="1" bestFit="1" customWidth="1"/>
    <col min="7680" max="7680" width="13.85546875" style="1" customWidth="1"/>
    <col min="7681" max="7681" width="12.5703125" style="1" customWidth="1"/>
    <col min="7682" max="7682" width="13.5703125" style="1" customWidth="1"/>
    <col min="7683" max="7683" width="14" style="1" customWidth="1"/>
    <col min="7684" max="7684" width="1.5703125" style="1" customWidth="1"/>
    <col min="7685" max="7685" width="10.42578125" style="1" customWidth="1"/>
    <col min="7686" max="7934" width="9.140625" style="1"/>
    <col min="7935" max="7935" width="40.42578125" style="1" bestFit="1" customWidth="1"/>
    <col min="7936" max="7936" width="13.85546875" style="1" customWidth="1"/>
    <col min="7937" max="7937" width="12.5703125" style="1" customWidth="1"/>
    <col min="7938" max="7938" width="13.5703125" style="1" customWidth="1"/>
    <col min="7939" max="7939" width="14" style="1" customWidth="1"/>
    <col min="7940" max="7940" width="1.5703125" style="1" customWidth="1"/>
    <col min="7941" max="7941" width="10.42578125" style="1" customWidth="1"/>
    <col min="7942" max="8190" width="9.140625" style="1"/>
    <col min="8191" max="8191" width="40.42578125" style="1" bestFit="1" customWidth="1"/>
    <col min="8192" max="8192" width="13.85546875" style="1" customWidth="1"/>
    <col min="8193" max="8193" width="12.5703125" style="1" customWidth="1"/>
    <col min="8194" max="8194" width="13.5703125" style="1" customWidth="1"/>
    <col min="8195" max="8195" width="14" style="1" customWidth="1"/>
    <col min="8196" max="8196" width="1.5703125" style="1" customWidth="1"/>
    <col min="8197" max="8197" width="10.42578125" style="1" customWidth="1"/>
    <col min="8198" max="8446" width="9.140625" style="1"/>
    <col min="8447" max="8447" width="40.42578125" style="1" bestFit="1" customWidth="1"/>
    <col min="8448" max="8448" width="13.85546875" style="1" customWidth="1"/>
    <col min="8449" max="8449" width="12.5703125" style="1" customWidth="1"/>
    <col min="8450" max="8450" width="13.5703125" style="1" customWidth="1"/>
    <col min="8451" max="8451" width="14" style="1" customWidth="1"/>
    <col min="8452" max="8452" width="1.5703125" style="1" customWidth="1"/>
    <col min="8453" max="8453" width="10.42578125" style="1" customWidth="1"/>
    <col min="8454" max="8702" width="9.140625" style="1"/>
    <col min="8703" max="8703" width="40.42578125" style="1" bestFit="1" customWidth="1"/>
    <col min="8704" max="8704" width="13.85546875" style="1" customWidth="1"/>
    <col min="8705" max="8705" width="12.5703125" style="1" customWidth="1"/>
    <col min="8706" max="8706" width="13.5703125" style="1" customWidth="1"/>
    <col min="8707" max="8707" width="14" style="1" customWidth="1"/>
    <col min="8708" max="8708" width="1.5703125" style="1" customWidth="1"/>
    <col min="8709" max="8709" width="10.42578125" style="1" customWidth="1"/>
    <col min="8710" max="8958" width="9.140625" style="1"/>
    <col min="8959" max="8959" width="40.42578125" style="1" bestFit="1" customWidth="1"/>
    <col min="8960" max="8960" width="13.85546875" style="1" customWidth="1"/>
    <col min="8961" max="8961" width="12.5703125" style="1" customWidth="1"/>
    <col min="8962" max="8962" width="13.5703125" style="1" customWidth="1"/>
    <col min="8963" max="8963" width="14" style="1" customWidth="1"/>
    <col min="8964" max="8964" width="1.5703125" style="1" customWidth="1"/>
    <col min="8965" max="8965" width="10.42578125" style="1" customWidth="1"/>
    <col min="8966" max="9214" width="9.140625" style="1"/>
    <col min="9215" max="9215" width="40.42578125" style="1" bestFit="1" customWidth="1"/>
    <col min="9216" max="9216" width="13.85546875" style="1" customWidth="1"/>
    <col min="9217" max="9217" width="12.5703125" style="1" customWidth="1"/>
    <col min="9218" max="9218" width="13.5703125" style="1" customWidth="1"/>
    <col min="9219" max="9219" width="14" style="1" customWidth="1"/>
    <col min="9220" max="9220" width="1.5703125" style="1" customWidth="1"/>
    <col min="9221" max="9221" width="10.42578125" style="1" customWidth="1"/>
    <col min="9222" max="9470" width="9.140625" style="1"/>
    <col min="9471" max="9471" width="40.42578125" style="1" bestFit="1" customWidth="1"/>
    <col min="9472" max="9472" width="13.85546875" style="1" customWidth="1"/>
    <col min="9473" max="9473" width="12.5703125" style="1" customWidth="1"/>
    <col min="9474" max="9474" width="13.5703125" style="1" customWidth="1"/>
    <col min="9475" max="9475" width="14" style="1" customWidth="1"/>
    <col min="9476" max="9476" width="1.5703125" style="1" customWidth="1"/>
    <col min="9477" max="9477" width="10.42578125" style="1" customWidth="1"/>
    <col min="9478" max="9726" width="9.140625" style="1"/>
    <col min="9727" max="9727" width="40.42578125" style="1" bestFit="1" customWidth="1"/>
    <col min="9728" max="9728" width="13.85546875" style="1" customWidth="1"/>
    <col min="9729" max="9729" width="12.5703125" style="1" customWidth="1"/>
    <col min="9730" max="9730" width="13.5703125" style="1" customWidth="1"/>
    <col min="9731" max="9731" width="14" style="1" customWidth="1"/>
    <col min="9732" max="9732" width="1.5703125" style="1" customWidth="1"/>
    <col min="9733" max="9733" width="10.42578125" style="1" customWidth="1"/>
    <col min="9734" max="9982" width="9.140625" style="1"/>
    <col min="9983" max="9983" width="40.42578125" style="1" bestFit="1" customWidth="1"/>
    <col min="9984" max="9984" width="13.85546875" style="1" customWidth="1"/>
    <col min="9985" max="9985" width="12.5703125" style="1" customWidth="1"/>
    <col min="9986" max="9986" width="13.5703125" style="1" customWidth="1"/>
    <col min="9987" max="9987" width="14" style="1" customWidth="1"/>
    <col min="9988" max="9988" width="1.5703125" style="1" customWidth="1"/>
    <col min="9989" max="9989" width="10.42578125" style="1" customWidth="1"/>
    <col min="9990" max="10238" width="9.140625" style="1"/>
    <col min="10239" max="10239" width="40.42578125" style="1" bestFit="1" customWidth="1"/>
    <col min="10240" max="10240" width="13.85546875" style="1" customWidth="1"/>
    <col min="10241" max="10241" width="12.5703125" style="1" customWidth="1"/>
    <col min="10242" max="10242" width="13.5703125" style="1" customWidth="1"/>
    <col min="10243" max="10243" width="14" style="1" customWidth="1"/>
    <col min="10244" max="10244" width="1.5703125" style="1" customWidth="1"/>
    <col min="10245" max="10245" width="10.42578125" style="1" customWidth="1"/>
    <col min="10246" max="10494" width="9.140625" style="1"/>
    <col min="10495" max="10495" width="40.42578125" style="1" bestFit="1" customWidth="1"/>
    <col min="10496" max="10496" width="13.85546875" style="1" customWidth="1"/>
    <col min="10497" max="10497" width="12.5703125" style="1" customWidth="1"/>
    <col min="10498" max="10498" width="13.5703125" style="1" customWidth="1"/>
    <col min="10499" max="10499" width="14" style="1" customWidth="1"/>
    <col min="10500" max="10500" width="1.5703125" style="1" customWidth="1"/>
    <col min="10501" max="10501" width="10.42578125" style="1" customWidth="1"/>
    <col min="10502" max="10750" width="9.140625" style="1"/>
    <col min="10751" max="10751" width="40.42578125" style="1" bestFit="1" customWidth="1"/>
    <col min="10752" max="10752" width="13.85546875" style="1" customWidth="1"/>
    <col min="10753" max="10753" width="12.5703125" style="1" customWidth="1"/>
    <col min="10754" max="10754" width="13.5703125" style="1" customWidth="1"/>
    <col min="10755" max="10755" width="14" style="1" customWidth="1"/>
    <col min="10756" max="10756" width="1.5703125" style="1" customWidth="1"/>
    <col min="10757" max="10757" width="10.42578125" style="1" customWidth="1"/>
    <col min="10758" max="11006" width="9.140625" style="1"/>
    <col min="11007" max="11007" width="40.42578125" style="1" bestFit="1" customWidth="1"/>
    <col min="11008" max="11008" width="13.85546875" style="1" customWidth="1"/>
    <col min="11009" max="11009" width="12.5703125" style="1" customWidth="1"/>
    <col min="11010" max="11010" width="13.5703125" style="1" customWidth="1"/>
    <col min="11011" max="11011" width="14" style="1" customWidth="1"/>
    <col min="11012" max="11012" width="1.5703125" style="1" customWidth="1"/>
    <col min="11013" max="11013" width="10.42578125" style="1" customWidth="1"/>
    <col min="11014" max="11262" width="9.140625" style="1"/>
    <col min="11263" max="11263" width="40.42578125" style="1" bestFit="1" customWidth="1"/>
    <col min="11264" max="11264" width="13.85546875" style="1" customWidth="1"/>
    <col min="11265" max="11265" width="12.5703125" style="1" customWidth="1"/>
    <col min="11266" max="11266" width="13.5703125" style="1" customWidth="1"/>
    <col min="11267" max="11267" width="14" style="1" customWidth="1"/>
    <col min="11268" max="11268" width="1.5703125" style="1" customWidth="1"/>
    <col min="11269" max="11269" width="10.42578125" style="1" customWidth="1"/>
    <col min="11270" max="11518" width="9.140625" style="1"/>
    <col min="11519" max="11519" width="40.42578125" style="1" bestFit="1" customWidth="1"/>
    <col min="11520" max="11520" width="13.85546875" style="1" customWidth="1"/>
    <col min="11521" max="11521" width="12.5703125" style="1" customWidth="1"/>
    <col min="11522" max="11522" width="13.5703125" style="1" customWidth="1"/>
    <col min="11523" max="11523" width="14" style="1" customWidth="1"/>
    <col min="11524" max="11524" width="1.5703125" style="1" customWidth="1"/>
    <col min="11525" max="11525" width="10.42578125" style="1" customWidth="1"/>
    <col min="11526" max="11774" width="9.140625" style="1"/>
    <col min="11775" max="11775" width="40.42578125" style="1" bestFit="1" customWidth="1"/>
    <col min="11776" max="11776" width="13.85546875" style="1" customWidth="1"/>
    <col min="11777" max="11777" width="12.5703125" style="1" customWidth="1"/>
    <col min="11778" max="11778" width="13.5703125" style="1" customWidth="1"/>
    <col min="11779" max="11779" width="14" style="1" customWidth="1"/>
    <col min="11780" max="11780" width="1.5703125" style="1" customWidth="1"/>
    <col min="11781" max="11781" width="10.42578125" style="1" customWidth="1"/>
    <col min="11782" max="12030" width="9.140625" style="1"/>
    <col min="12031" max="12031" width="40.42578125" style="1" bestFit="1" customWidth="1"/>
    <col min="12032" max="12032" width="13.85546875" style="1" customWidth="1"/>
    <col min="12033" max="12033" width="12.5703125" style="1" customWidth="1"/>
    <col min="12034" max="12034" width="13.5703125" style="1" customWidth="1"/>
    <col min="12035" max="12035" width="14" style="1" customWidth="1"/>
    <col min="12036" max="12036" width="1.5703125" style="1" customWidth="1"/>
    <col min="12037" max="12037" width="10.42578125" style="1" customWidth="1"/>
    <col min="12038" max="12286" width="9.140625" style="1"/>
    <col min="12287" max="12287" width="40.42578125" style="1" bestFit="1" customWidth="1"/>
    <col min="12288" max="12288" width="13.85546875" style="1" customWidth="1"/>
    <col min="12289" max="12289" width="12.5703125" style="1" customWidth="1"/>
    <col min="12290" max="12290" width="13.5703125" style="1" customWidth="1"/>
    <col min="12291" max="12291" width="14" style="1" customWidth="1"/>
    <col min="12292" max="12292" width="1.5703125" style="1" customWidth="1"/>
    <col min="12293" max="12293" width="10.42578125" style="1" customWidth="1"/>
    <col min="12294" max="12542" width="9.140625" style="1"/>
    <col min="12543" max="12543" width="40.42578125" style="1" bestFit="1" customWidth="1"/>
    <col min="12544" max="12544" width="13.85546875" style="1" customWidth="1"/>
    <col min="12545" max="12545" width="12.5703125" style="1" customWidth="1"/>
    <col min="12546" max="12546" width="13.5703125" style="1" customWidth="1"/>
    <col min="12547" max="12547" width="14" style="1" customWidth="1"/>
    <col min="12548" max="12548" width="1.5703125" style="1" customWidth="1"/>
    <col min="12549" max="12549" width="10.42578125" style="1" customWidth="1"/>
    <col min="12550" max="12798" width="9.140625" style="1"/>
    <col min="12799" max="12799" width="40.42578125" style="1" bestFit="1" customWidth="1"/>
    <col min="12800" max="12800" width="13.85546875" style="1" customWidth="1"/>
    <col min="12801" max="12801" width="12.5703125" style="1" customWidth="1"/>
    <col min="12802" max="12802" width="13.5703125" style="1" customWidth="1"/>
    <col min="12803" max="12803" width="14" style="1" customWidth="1"/>
    <col min="12804" max="12804" width="1.5703125" style="1" customWidth="1"/>
    <col min="12805" max="12805" width="10.42578125" style="1" customWidth="1"/>
    <col min="12806" max="13054" width="9.140625" style="1"/>
    <col min="13055" max="13055" width="40.42578125" style="1" bestFit="1" customWidth="1"/>
    <col min="13056" max="13056" width="13.85546875" style="1" customWidth="1"/>
    <col min="13057" max="13057" width="12.5703125" style="1" customWidth="1"/>
    <col min="13058" max="13058" width="13.5703125" style="1" customWidth="1"/>
    <col min="13059" max="13059" width="14" style="1" customWidth="1"/>
    <col min="13060" max="13060" width="1.5703125" style="1" customWidth="1"/>
    <col min="13061" max="13061" width="10.42578125" style="1" customWidth="1"/>
    <col min="13062" max="13310" width="9.140625" style="1"/>
    <col min="13311" max="13311" width="40.42578125" style="1" bestFit="1" customWidth="1"/>
    <col min="13312" max="13312" width="13.85546875" style="1" customWidth="1"/>
    <col min="13313" max="13313" width="12.5703125" style="1" customWidth="1"/>
    <col min="13314" max="13314" width="13.5703125" style="1" customWidth="1"/>
    <col min="13315" max="13315" width="14" style="1" customWidth="1"/>
    <col min="13316" max="13316" width="1.5703125" style="1" customWidth="1"/>
    <col min="13317" max="13317" width="10.42578125" style="1" customWidth="1"/>
    <col min="13318" max="13566" width="9.140625" style="1"/>
    <col min="13567" max="13567" width="40.42578125" style="1" bestFit="1" customWidth="1"/>
    <col min="13568" max="13568" width="13.85546875" style="1" customWidth="1"/>
    <col min="13569" max="13569" width="12.5703125" style="1" customWidth="1"/>
    <col min="13570" max="13570" width="13.5703125" style="1" customWidth="1"/>
    <col min="13571" max="13571" width="14" style="1" customWidth="1"/>
    <col min="13572" max="13572" width="1.5703125" style="1" customWidth="1"/>
    <col min="13573" max="13573" width="10.42578125" style="1" customWidth="1"/>
    <col min="13574" max="13822" width="9.140625" style="1"/>
    <col min="13823" max="13823" width="40.42578125" style="1" bestFit="1" customWidth="1"/>
    <col min="13824" max="13824" width="13.85546875" style="1" customWidth="1"/>
    <col min="13825" max="13825" width="12.5703125" style="1" customWidth="1"/>
    <col min="13826" max="13826" width="13.5703125" style="1" customWidth="1"/>
    <col min="13827" max="13827" width="14" style="1" customWidth="1"/>
    <col min="13828" max="13828" width="1.5703125" style="1" customWidth="1"/>
    <col min="13829" max="13829" width="10.42578125" style="1" customWidth="1"/>
    <col min="13830" max="14078" width="9.140625" style="1"/>
    <col min="14079" max="14079" width="40.42578125" style="1" bestFit="1" customWidth="1"/>
    <col min="14080" max="14080" width="13.85546875" style="1" customWidth="1"/>
    <col min="14081" max="14081" width="12.5703125" style="1" customWidth="1"/>
    <col min="14082" max="14082" width="13.5703125" style="1" customWidth="1"/>
    <col min="14083" max="14083" width="14" style="1" customWidth="1"/>
    <col min="14084" max="14084" width="1.5703125" style="1" customWidth="1"/>
    <col min="14085" max="14085" width="10.42578125" style="1" customWidth="1"/>
    <col min="14086" max="14334" width="9.140625" style="1"/>
    <col min="14335" max="14335" width="40.42578125" style="1" bestFit="1" customWidth="1"/>
    <col min="14336" max="14336" width="13.85546875" style="1" customWidth="1"/>
    <col min="14337" max="14337" width="12.5703125" style="1" customWidth="1"/>
    <col min="14338" max="14338" width="13.5703125" style="1" customWidth="1"/>
    <col min="14339" max="14339" width="14" style="1" customWidth="1"/>
    <col min="14340" max="14340" width="1.5703125" style="1" customWidth="1"/>
    <col min="14341" max="14341" width="10.42578125" style="1" customWidth="1"/>
    <col min="14342" max="14590" width="9.140625" style="1"/>
    <col min="14591" max="14591" width="40.42578125" style="1" bestFit="1" customWidth="1"/>
    <col min="14592" max="14592" width="13.85546875" style="1" customWidth="1"/>
    <col min="14593" max="14593" width="12.5703125" style="1" customWidth="1"/>
    <col min="14594" max="14594" width="13.5703125" style="1" customWidth="1"/>
    <col min="14595" max="14595" width="14" style="1" customWidth="1"/>
    <col min="14596" max="14596" width="1.5703125" style="1" customWidth="1"/>
    <col min="14597" max="14597" width="10.42578125" style="1" customWidth="1"/>
    <col min="14598" max="14846" width="9.140625" style="1"/>
    <col min="14847" max="14847" width="40.42578125" style="1" bestFit="1" customWidth="1"/>
    <col min="14848" max="14848" width="13.85546875" style="1" customWidth="1"/>
    <col min="14849" max="14849" width="12.5703125" style="1" customWidth="1"/>
    <col min="14850" max="14850" width="13.5703125" style="1" customWidth="1"/>
    <col min="14851" max="14851" width="14" style="1" customWidth="1"/>
    <col min="14852" max="14852" width="1.5703125" style="1" customWidth="1"/>
    <col min="14853" max="14853" width="10.42578125" style="1" customWidth="1"/>
    <col min="14854" max="15102" width="9.140625" style="1"/>
    <col min="15103" max="15103" width="40.42578125" style="1" bestFit="1" customWidth="1"/>
    <col min="15104" max="15104" width="13.85546875" style="1" customWidth="1"/>
    <col min="15105" max="15105" width="12.5703125" style="1" customWidth="1"/>
    <col min="15106" max="15106" width="13.5703125" style="1" customWidth="1"/>
    <col min="15107" max="15107" width="14" style="1" customWidth="1"/>
    <col min="15108" max="15108" width="1.5703125" style="1" customWidth="1"/>
    <col min="15109" max="15109" width="10.42578125" style="1" customWidth="1"/>
    <col min="15110" max="15358" width="9.140625" style="1"/>
    <col min="15359" max="15359" width="40.42578125" style="1" bestFit="1" customWidth="1"/>
    <col min="15360" max="15360" width="13.85546875" style="1" customWidth="1"/>
    <col min="15361" max="15361" width="12.5703125" style="1" customWidth="1"/>
    <col min="15362" max="15362" width="13.5703125" style="1" customWidth="1"/>
    <col min="15363" max="15363" width="14" style="1" customWidth="1"/>
    <col min="15364" max="15364" width="1.5703125" style="1" customWidth="1"/>
    <col min="15365" max="15365" width="10.42578125" style="1" customWidth="1"/>
    <col min="15366" max="15614" width="9.140625" style="1"/>
    <col min="15615" max="15615" width="40.42578125" style="1" bestFit="1" customWidth="1"/>
    <col min="15616" max="15616" width="13.85546875" style="1" customWidth="1"/>
    <col min="15617" max="15617" width="12.5703125" style="1" customWidth="1"/>
    <col min="15618" max="15618" width="13.5703125" style="1" customWidth="1"/>
    <col min="15619" max="15619" width="14" style="1" customWidth="1"/>
    <col min="15620" max="15620" width="1.5703125" style="1" customWidth="1"/>
    <col min="15621" max="15621" width="10.42578125" style="1" customWidth="1"/>
    <col min="15622" max="15870" width="9.140625" style="1"/>
    <col min="15871" max="15871" width="40.42578125" style="1" bestFit="1" customWidth="1"/>
    <col min="15872" max="15872" width="13.85546875" style="1" customWidth="1"/>
    <col min="15873" max="15873" width="12.5703125" style="1" customWidth="1"/>
    <col min="15874" max="15874" width="13.5703125" style="1" customWidth="1"/>
    <col min="15875" max="15875" width="14" style="1" customWidth="1"/>
    <col min="15876" max="15876" width="1.5703125" style="1" customWidth="1"/>
    <col min="15877" max="15877" width="10.42578125" style="1" customWidth="1"/>
    <col min="15878" max="16126" width="9.140625" style="1"/>
    <col min="16127" max="16127" width="40.42578125" style="1" bestFit="1" customWidth="1"/>
    <col min="16128" max="16128" width="13.85546875" style="1" customWidth="1"/>
    <col min="16129" max="16129" width="12.5703125" style="1" customWidth="1"/>
    <col min="16130" max="16130" width="13.5703125" style="1" customWidth="1"/>
    <col min="16131" max="16131" width="14" style="1" customWidth="1"/>
    <col min="16132" max="16132" width="1.5703125" style="1" customWidth="1"/>
    <col min="16133" max="16133" width="10.42578125" style="1" customWidth="1"/>
    <col min="16134" max="16383" width="9.140625" style="1"/>
    <col min="16384" max="16384" width="9.140625" style="1" customWidth="1"/>
  </cols>
  <sheetData>
    <row r="1" spans="1:7" x14ac:dyDescent="0.25">
      <c r="A1" s="46" t="s">
        <v>0</v>
      </c>
      <c r="E1" s="1"/>
    </row>
    <row r="2" spans="1:7" x14ac:dyDescent="0.25">
      <c r="A2" s="46" t="s">
        <v>1298</v>
      </c>
      <c r="B2" s="43"/>
      <c r="C2" s="43"/>
      <c r="D2" s="43"/>
      <c r="E2" s="43"/>
    </row>
    <row r="3" spans="1:7" ht="16.5" thickBot="1" x14ac:dyDescent="0.3">
      <c r="A3" s="46"/>
      <c r="B3" s="24"/>
      <c r="C3" s="24"/>
      <c r="D3" s="24"/>
      <c r="E3" s="25"/>
    </row>
    <row r="4" spans="1:7" s="4" customFormat="1" ht="79.5" customHeight="1" thickBot="1" x14ac:dyDescent="0.25">
      <c r="A4" s="295" t="s">
        <v>2</v>
      </c>
      <c r="B4" s="292" t="s">
        <v>3</v>
      </c>
      <c r="C4" s="292" t="s">
        <v>4</v>
      </c>
      <c r="D4" s="293" t="s">
        <v>5</v>
      </c>
      <c r="E4" s="294" t="s">
        <v>877</v>
      </c>
      <c r="F4" s="292" t="s">
        <v>7</v>
      </c>
    </row>
    <row r="5" spans="1:7" x14ac:dyDescent="0.25">
      <c r="A5" s="687" t="s">
        <v>44</v>
      </c>
      <c r="B5" s="688">
        <v>512.27</v>
      </c>
      <c r="C5" s="688">
        <f>+'Bemidji SU'!C23</f>
        <v>530</v>
      </c>
      <c r="D5" s="688">
        <f t="shared" ref="D5:D11" si="0">C5-B5</f>
        <v>17.730000000000018</v>
      </c>
      <c r="E5" s="688">
        <f t="shared" ref="E5:E11" si="1">D5*20</f>
        <v>354.60000000000036</v>
      </c>
      <c r="F5" s="689">
        <f t="shared" ref="F5:F11" si="2">(D5/B5)</f>
        <v>3.4610654537646203E-2</v>
      </c>
    </row>
    <row r="6" spans="1:7" x14ac:dyDescent="0.25">
      <c r="A6" s="690" t="s">
        <v>37</v>
      </c>
      <c r="B6" s="688">
        <v>508.5854932499999</v>
      </c>
      <c r="C6" s="688">
        <f>'Metro SU'!C19</f>
        <v>523.85</v>
      </c>
      <c r="D6" s="688">
        <f t="shared" si="0"/>
        <v>15.264506750000123</v>
      </c>
      <c r="E6" s="688">
        <f t="shared" si="1"/>
        <v>305.29013500000246</v>
      </c>
      <c r="F6" s="689">
        <f t="shared" si="2"/>
        <v>3.0013649529120001E-2</v>
      </c>
    </row>
    <row r="7" spans="1:7" x14ac:dyDescent="0.25">
      <c r="A7" s="690" t="s">
        <v>249</v>
      </c>
      <c r="B7" s="688">
        <v>513.19000000000005</v>
      </c>
      <c r="C7" s="688">
        <f>+'MSU Moorhead'!C25</f>
        <v>533.71</v>
      </c>
      <c r="D7" s="688">
        <f t="shared" si="0"/>
        <v>20.519999999999982</v>
      </c>
      <c r="E7" s="688">
        <f t="shared" si="1"/>
        <v>410.39999999999964</v>
      </c>
      <c r="F7" s="689">
        <f t="shared" si="2"/>
        <v>3.9985190670122135E-2</v>
      </c>
    </row>
    <row r="8" spans="1:7" x14ac:dyDescent="0.25">
      <c r="A8" s="690" t="s">
        <v>233</v>
      </c>
      <c r="B8" s="688">
        <v>510.1</v>
      </c>
      <c r="C8" s="688">
        <f>+'MSU, Mankato'!C26</f>
        <v>530</v>
      </c>
      <c r="D8" s="688">
        <f t="shared" si="0"/>
        <v>19.899999999999977</v>
      </c>
      <c r="E8" s="688">
        <f t="shared" si="1"/>
        <v>397.99999999999955</v>
      </c>
      <c r="F8" s="689">
        <f t="shared" si="2"/>
        <v>3.9011958439521613E-2</v>
      </c>
    </row>
    <row r="9" spans="1:7" x14ac:dyDescent="0.25">
      <c r="A9" s="690" t="s">
        <v>368</v>
      </c>
      <c r="B9" s="688">
        <v>503</v>
      </c>
      <c r="C9" s="688">
        <f>+'Southwest MSU'!C25</f>
        <v>518</v>
      </c>
      <c r="D9" s="688">
        <f t="shared" si="0"/>
        <v>15</v>
      </c>
      <c r="E9" s="688">
        <f t="shared" si="1"/>
        <v>300</v>
      </c>
      <c r="F9" s="689">
        <f t="shared" si="2"/>
        <v>2.982107355864811E-2</v>
      </c>
    </row>
    <row r="10" spans="1:7" x14ac:dyDescent="0.25">
      <c r="A10" s="690" t="s">
        <v>52</v>
      </c>
      <c r="B10" s="688">
        <v>516.66999999999996</v>
      </c>
      <c r="C10" s="691">
        <f>+'St Cloud SU'!C25</f>
        <v>536.82000000000005</v>
      </c>
      <c r="D10" s="688">
        <f t="shared" si="0"/>
        <v>20.150000000000091</v>
      </c>
      <c r="E10" s="688">
        <f t="shared" si="1"/>
        <v>403.00000000000182</v>
      </c>
      <c r="F10" s="689">
        <f t="shared" si="2"/>
        <v>3.8999748388720251E-2</v>
      </c>
    </row>
    <row r="11" spans="1:7" x14ac:dyDescent="0.25">
      <c r="A11" s="690" t="s">
        <v>55</v>
      </c>
      <c r="B11" s="688">
        <v>480.59</v>
      </c>
      <c r="C11" s="688">
        <f>+'Winona SU'!C26</f>
        <v>497.41</v>
      </c>
      <c r="D11" s="688">
        <f t="shared" si="0"/>
        <v>16.82000000000005</v>
      </c>
      <c r="E11" s="688">
        <f t="shared" si="1"/>
        <v>336.400000000001</v>
      </c>
      <c r="F11" s="689">
        <f t="shared" si="2"/>
        <v>3.4998647495786538E-2</v>
      </c>
      <c r="G11" s="4"/>
    </row>
    <row r="12" spans="1:7" x14ac:dyDescent="0.25">
      <c r="B12" s="2"/>
      <c r="C12" s="2"/>
      <c r="D12" s="2"/>
      <c r="E12" s="2"/>
      <c r="F12" s="70"/>
    </row>
    <row r="13" spans="1:7" customFormat="1" ht="81" customHeight="1" x14ac:dyDescent="0.2"/>
    <row r="14" spans="1:7" customFormat="1" ht="12.75" x14ac:dyDescent="0.2"/>
    <row r="15" spans="1:7" customFormat="1" ht="12.75" x14ac:dyDescent="0.2"/>
    <row r="16" spans="1:7" customFormat="1" ht="12.75" x14ac:dyDescent="0.2"/>
    <row r="17" customFormat="1" ht="12.75" x14ac:dyDescent="0.2"/>
    <row r="18" customFormat="1" ht="12.75" x14ac:dyDescent="0.2"/>
    <row r="19" customFormat="1" ht="12.75" x14ac:dyDescent="0.2"/>
    <row r="20" customFormat="1" ht="12.75" x14ac:dyDescent="0.2"/>
    <row r="21" customFormat="1" ht="12.75" x14ac:dyDescent="0.2"/>
    <row r="22" customFormat="1" ht="12.75" x14ac:dyDescent="0.2"/>
    <row r="23" customFormat="1" ht="12.75" x14ac:dyDescent="0.2"/>
    <row r="24" customFormat="1" ht="12.75" x14ac:dyDescent="0.2"/>
    <row r="25" customFormat="1" ht="12.75" x14ac:dyDescent="0.2"/>
    <row r="26" customFormat="1" ht="12.75" x14ac:dyDescent="0.2"/>
    <row r="27" customFormat="1" ht="12.75" x14ac:dyDescent="0.2"/>
    <row r="28" customFormat="1" ht="12.75" x14ac:dyDescent="0.2"/>
    <row r="29" customFormat="1" ht="12.75" x14ac:dyDescent="0.2"/>
    <row r="30" customFormat="1" ht="12.75" x14ac:dyDescent="0.2"/>
    <row r="31" customFormat="1" ht="12.75" x14ac:dyDescent="0.2"/>
    <row r="32" customFormat="1" ht="12.75" x14ac:dyDescent="0.2"/>
    <row r="33" customFormat="1" ht="12.75" x14ac:dyDescent="0.2"/>
    <row r="34" customFormat="1" ht="12.75" x14ac:dyDescent="0.2"/>
    <row r="35" customFormat="1" ht="12.75" x14ac:dyDescent="0.2"/>
    <row r="36" customFormat="1" ht="12.75" x14ac:dyDescent="0.2"/>
    <row r="37" customFormat="1" ht="12.75" x14ac:dyDescent="0.2"/>
    <row r="38" customFormat="1" ht="12.75" x14ac:dyDescent="0.2"/>
    <row r="39" customFormat="1" ht="12.75" x14ac:dyDescent="0.2"/>
    <row r="40" customFormat="1" ht="12.75" x14ac:dyDescent="0.2"/>
    <row r="41" customFormat="1" ht="12.75" x14ac:dyDescent="0.2"/>
    <row r="42" customFormat="1" ht="12.75" x14ac:dyDescent="0.2"/>
    <row r="43" customFormat="1" ht="12.75" x14ac:dyDescent="0.2"/>
    <row r="44" customFormat="1" ht="12.75" x14ac:dyDescent="0.2"/>
    <row r="45" customFormat="1" ht="12.75" x14ac:dyDescent="0.2"/>
    <row r="46" customFormat="1" ht="12.75" x14ac:dyDescent="0.2"/>
    <row r="47" customFormat="1" ht="12.75" x14ac:dyDescent="0.2"/>
    <row r="48" customFormat="1" ht="12.75" x14ac:dyDescent="0.2"/>
    <row r="49" spans="1:9" customFormat="1" ht="12.75" x14ac:dyDescent="0.2"/>
    <row r="50" spans="1:9" customFormat="1" ht="12.75" x14ac:dyDescent="0.2"/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ht="15.75" customHeight="1" x14ac:dyDescent="0.25">
      <c r="A65"/>
      <c r="B65"/>
      <c r="C65"/>
      <c r="D65"/>
      <c r="E65"/>
      <c r="F65"/>
      <c r="G65"/>
      <c r="H65"/>
      <c r="I65"/>
    </row>
    <row r="66" spans="1:9" ht="15.75" customHeight="1" x14ac:dyDescent="0.25">
      <c r="A66"/>
      <c r="B66"/>
      <c r="C66"/>
      <c r="D66"/>
      <c r="E66"/>
      <c r="F66"/>
      <c r="G66"/>
      <c r="H66"/>
      <c r="I66"/>
    </row>
    <row r="67" spans="1:9" ht="15.75" customHeight="1" x14ac:dyDescent="0.25">
      <c r="A67"/>
      <c r="B67"/>
      <c r="C67"/>
      <c r="D67"/>
      <c r="E67"/>
      <c r="F67"/>
      <c r="G67"/>
      <c r="H67"/>
      <c r="I67"/>
    </row>
    <row r="68" spans="1:9" ht="15.75" customHeight="1" x14ac:dyDescent="0.25">
      <c r="A68"/>
      <c r="B68"/>
      <c r="C68"/>
      <c r="D68"/>
      <c r="E68"/>
      <c r="F68"/>
      <c r="G68"/>
      <c r="H68"/>
      <c r="I68"/>
    </row>
    <row r="69" spans="1:9" ht="15.75" customHeight="1" x14ac:dyDescent="0.25">
      <c r="A69"/>
      <c r="B69"/>
      <c r="C69"/>
      <c r="D69"/>
      <c r="E69"/>
      <c r="F69"/>
      <c r="G69"/>
      <c r="H69"/>
      <c r="I69"/>
    </row>
    <row r="70" spans="1:9" ht="15.75" customHeight="1" x14ac:dyDescent="0.25">
      <c r="A70"/>
      <c r="B70"/>
      <c r="C70"/>
      <c r="D70"/>
      <c r="E70"/>
      <c r="F70"/>
      <c r="G70"/>
      <c r="H70"/>
      <c r="I70"/>
    </row>
    <row r="71" spans="1:9" ht="15.75" customHeight="1" x14ac:dyDescent="0.25">
      <c r="A71"/>
      <c r="B71"/>
      <c r="C71"/>
      <c r="D71"/>
      <c r="E71"/>
      <c r="F71"/>
      <c r="G71"/>
      <c r="H71"/>
      <c r="I71"/>
    </row>
    <row r="72" spans="1:9" ht="15.75" customHeight="1" x14ac:dyDescent="0.25">
      <c r="A72"/>
      <c r="B72"/>
      <c r="C72"/>
      <c r="D72"/>
      <c r="E72"/>
      <c r="F72"/>
      <c r="G72"/>
      <c r="H72"/>
      <c r="I72"/>
    </row>
    <row r="73" spans="1:9" ht="15.75" customHeight="1" x14ac:dyDescent="0.25">
      <c r="A73"/>
      <c r="B73"/>
      <c r="C73"/>
      <c r="D73"/>
      <c r="E73"/>
      <c r="F73"/>
      <c r="G73"/>
      <c r="H73"/>
      <c r="I73"/>
    </row>
    <row r="74" spans="1:9" ht="15.75" customHeight="1" x14ac:dyDescent="0.25">
      <c r="A74"/>
      <c r="B74"/>
      <c r="C74"/>
      <c r="D74"/>
      <c r="E74"/>
      <c r="F74"/>
      <c r="G74"/>
      <c r="H74"/>
      <c r="I74"/>
    </row>
    <row r="75" spans="1:9" ht="15.75" customHeight="1" x14ac:dyDescent="0.25">
      <c r="A75"/>
      <c r="B75"/>
      <c r="C75"/>
      <c r="D75"/>
      <c r="E75"/>
      <c r="F75"/>
      <c r="G75"/>
      <c r="H75"/>
      <c r="I75"/>
    </row>
    <row r="76" spans="1:9" ht="15.75" customHeight="1" x14ac:dyDescent="0.25">
      <c r="A76"/>
      <c r="B76"/>
      <c r="C76"/>
      <c r="D76"/>
      <c r="E76"/>
      <c r="F76"/>
      <c r="G76"/>
      <c r="H76"/>
      <c r="I76"/>
    </row>
    <row r="77" spans="1:9" ht="15.75" customHeight="1" x14ac:dyDescent="0.25">
      <c r="A77"/>
      <c r="B77"/>
      <c r="C77"/>
      <c r="D77"/>
      <c r="E77"/>
      <c r="F77"/>
      <c r="G77"/>
      <c r="H77"/>
      <c r="I77"/>
    </row>
    <row r="78" spans="1:9" ht="15.75" customHeight="1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ht="65.25" customHeight="1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</sheetData>
  <phoneticPr fontId="6" type="noConversion"/>
  <pageMargins left="0.7" right="0.45" top="0.75" bottom="0.75" header="0.3" footer="0.3"/>
  <pageSetup fitToWidth="0" orientation="portrait" r:id="rId1"/>
  <headerFooter alignWithMargins="0">
    <oddHeader>&amp;RAttachment 1H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A222-E175-4100-B5A2-68DC75FEB44D}">
  <sheetPr>
    <tabColor theme="4"/>
  </sheetPr>
  <dimension ref="A1:I103"/>
  <sheetViews>
    <sheetView topLeftCell="A4" zoomScaleNormal="100" zoomScaleSheetLayoutView="100" workbookViewId="0">
      <selection activeCell="C15" sqref="C15"/>
    </sheetView>
  </sheetViews>
  <sheetFormatPr defaultColWidth="9.140625" defaultRowHeight="12.75" x14ac:dyDescent="0.2"/>
  <cols>
    <col min="1" max="1" width="46.42578125" style="51" customWidth="1"/>
    <col min="2" max="3" width="10.42578125" style="73" bestFit="1" customWidth="1"/>
    <col min="4" max="4" width="9.140625" style="73"/>
    <col min="5" max="5" width="10.28515625" style="73" customWidth="1"/>
    <col min="6" max="6" width="9.140625" style="73" customWidth="1"/>
    <col min="7" max="7" width="11.85546875" style="73" customWidth="1"/>
    <col min="8" max="8" width="9.140625" style="51" customWidth="1"/>
    <col min="9" max="16384" width="9.140625" style="51"/>
  </cols>
  <sheetData>
    <row r="1" spans="1:9" ht="15.75" x14ac:dyDescent="0.25">
      <c r="A1" s="45" t="s">
        <v>0</v>
      </c>
    </row>
    <row r="2" spans="1:9" ht="15.75" x14ac:dyDescent="0.2">
      <c r="A2" s="311" t="s">
        <v>1294</v>
      </c>
      <c r="B2" s="344"/>
      <c r="C2" s="344"/>
      <c r="D2" s="344"/>
      <c r="E2" s="309"/>
      <c r="F2" s="309"/>
      <c r="G2" s="309"/>
      <c r="H2"/>
    </row>
    <row r="3" spans="1:9" ht="15.75" x14ac:dyDescent="0.2">
      <c r="A3" s="281"/>
      <c r="B3" s="345" t="s">
        <v>57</v>
      </c>
      <c r="C3" s="883" t="s">
        <v>58</v>
      </c>
      <c r="D3" s="883"/>
      <c r="E3" s="884" t="s">
        <v>58</v>
      </c>
      <c r="F3" s="884"/>
      <c r="G3" s="884"/>
    </row>
    <row r="4" spans="1:9" s="73" customFormat="1" ht="63" x14ac:dyDescent="0.2">
      <c r="A4" s="697" t="s">
        <v>911</v>
      </c>
      <c r="B4" s="698" t="s">
        <v>912</v>
      </c>
      <c r="C4" s="698" t="s">
        <v>912</v>
      </c>
      <c r="D4" s="698" t="s">
        <v>7</v>
      </c>
      <c r="E4" s="667" t="s">
        <v>397</v>
      </c>
      <c r="F4" s="699" t="s">
        <v>63</v>
      </c>
      <c r="G4" s="699" t="s">
        <v>64</v>
      </c>
      <c r="H4" s="4"/>
    </row>
    <row r="5" spans="1:9" ht="15.75" x14ac:dyDescent="0.25">
      <c r="A5" s="700" t="s">
        <v>44</v>
      </c>
      <c r="B5" s="826"/>
      <c r="C5" s="668"/>
      <c r="D5" s="669"/>
      <c r="E5" s="668"/>
      <c r="F5" s="668"/>
      <c r="G5" s="669"/>
      <c r="H5" s="1"/>
    </row>
    <row r="6" spans="1:9" ht="15.75" x14ac:dyDescent="0.25">
      <c r="A6" s="701" t="s">
        <v>913</v>
      </c>
      <c r="B6" s="702">
        <v>527.82000000000005</v>
      </c>
      <c r="C6" s="703">
        <f>+'Bemidji SU'!C61</f>
        <v>546.29</v>
      </c>
      <c r="D6" s="704">
        <f t="shared" ref="D6:D11" si="0">E6/B6</f>
        <v>3.4992990034481287E-2</v>
      </c>
      <c r="E6" s="670">
        <f t="shared" ref="E6:E11" si="1">+C6-B6</f>
        <v>18.469999999999914</v>
      </c>
      <c r="F6" s="702">
        <f>+'1H - Masters'!C$5</f>
        <v>530</v>
      </c>
      <c r="G6" s="705">
        <f t="shared" ref="G6:G11" si="2">+C6-F6</f>
        <v>16.289999999999964</v>
      </c>
      <c r="H6" s="1"/>
    </row>
    <row r="7" spans="1:9" ht="15.75" x14ac:dyDescent="0.25">
      <c r="A7" s="701" t="s">
        <v>79</v>
      </c>
      <c r="B7" s="702">
        <v>527.27</v>
      </c>
      <c r="C7" s="703">
        <f>+'Bemidji SU'!C62</f>
        <v>545.72</v>
      </c>
      <c r="D7" s="704">
        <f t="shared" si="0"/>
        <v>3.4991560301174056E-2</v>
      </c>
      <c r="E7" s="670">
        <f t="shared" si="1"/>
        <v>18.450000000000045</v>
      </c>
      <c r="F7" s="702">
        <f>+'1H - Masters'!C$5</f>
        <v>530</v>
      </c>
      <c r="G7" s="705">
        <f t="shared" si="2"/>
        <v>15.720000000000027</v>
      </c>
      <c r="H7" s="70"/>
    </row>
    <row r="8" spans="1:9" ht="15.75" x14ac:dyDescent="0.25">
      <c r="A8" s="701" t="s">
        <v>914</v>
      </c>
      <c r="B8" s="706">
        <v>648.27</v>
      </c>
      <c r="C8" s="703">
        <f>+'Bemidji SU'!C63</f>
        <v>670.96</v>
      </c>
      <c r="D8" s="704">
        <f t="shared" si="0"/>
        <v>3.5000848411927216E-2</v>
      </c>
      <c r="E8" s="670">
        <f t="shared" si="1"/>
        <v>22.690000000000055</v>
      </c>
      <c r="F8" s="702">
        <f>+'1H - Masters'!C$5</f>
        <v>530</v>
      </c>
      <c r="G8" s="705">
        <f t="shared" si="2"/>
        <v>140.96000000000004</v>
      </c>
      <c r="H8" s="47"/>
    </row>
    <row r="9" spans="1:9" ht="15.75" x14ac:dyDescent="0.25">
      <c r="A9" s="701" t="s">
        <v>915</v>
      </c>
      <c r="B9" s="706">
        <v>648.27</v>
      </c>
      <c r="C9" s="703">
        <f>+'Bemidji SU'!C64</f>
        <v>670.96</v>
      </c>
      <c r="D9" s="704">
        <f t="shared" si="0"/>
        <v>3.5000848411927216E-2</v>
      </c>
      <c r="E9" s="670">
        <f t="shared" si="1"/>
        <v>22.690000000000055</v>
      </c>
      <c r="F9" s="702">
        <f>+'1H - Masters'!C$5</f>
        <v>530</v>
      </c>
      <c r="G9" s="705">
        <f t="shared" si="2"/>
        <v>140.96000000000004</v>
      </c>
      <c r="H9" s="47"/>
    </row>
    <row r="10" spans="1:9" ht="15.75" x14ac:dyDescent="0.25">
      <c r="A10" s="701" t="s">
        <v>916</v>
      </c>
      <c r="B10" s="706">
        <v>538.15</v>
      </c>
      <c r="C10" s="703">
        <f>+'Bemidji SU'!C65</f>
        <v>556.98</v>
      </c>
      <c r="D10" s="704">
        <f t="shared" si="0"/>
        <v>3.4990244355662996E-2</v>
      </c>
      <c r="E10" s="670">
        <f t="shared" si="1"/>
        <v>18.830000000000041</v>
      </c>
      <c r="F10" s="702">
        <f>+'1H - Masters'!C$5</f>
        <v>530</v>
      </c>
      <c r="G10" s="705">
        <f t="shared" si="2"/>
        <v>26.980000000000018</v>
      </c>
      <c r="H10" s="47"/>
    </row>
    <row r="11" spans="1:9" ht="31.5" x14ac:dyDescent="0.25">
      <c r="A11" s="701" t="s">
        <v>917</v>
      </c>
      <c r="B11" s="702">
        <v>526.77</v>
      </c>
      <c r="C11" s="703">
        <f>+'Bemidji SU'!C66</f>
        <v>545.21</v>
      </c>
      <c r="D11" s="704">
        <f t="shared" si="0"/>
        <v>3.5005790003227323E-2</v>
      </c>
      <c r="E11" s="670">
        <f t="shared" si="1"/>
        <v>18.440000000000055</v>
      </c>
      <c r="F11" s="702">
        <f>+'1H - Masters'!C$5</f>
        <v>530</v>
      </c>
      <c r="G11" s="705">
        <f t="shared" si="2"/>
        <v>15.210000000000036</v>
      </c>
      <c r="H11" s="47"/>
    </row>
    <row r="12" spans="1:9" ht="15.75" x14ac:dyDescent="0.25">
      <c r="A12" s="700" t="s">
        <v>37</v>
      </c>
      <c r="B12" s="826"/>
      <c r="C12" s="668"/>
      <c r="D12" s="669"/>
      <c r="E12" s="668"/>
      <c r="F12" s="668"/>
      <c r="G12" s="669"/>
      <c r="H12" s="1"/>
    </row>
    <row r="13" spans="1:9" ht="15.75" x14ac:dyDescent="0.25">
      <c r="A13" s="701" t="s">
        <v>918</v>
      </c>
      <c r="B13" s="707">
        <v>632.84766675000003</v>
      </c>
      <c r="C13" s="708">
        <v>632.85</v>
      </c>
      <c r="D13" s="704">
        <f>E13/B13</f>
        <v>3.6869062218003409E-6</v>
      </c>
      <c r="E13" s="670">
        <f>+C13-B13</f>
        <v>2.3332499999924039E-3</v>
      </c>
      <c r="F13" s="702">
        <f>+'1H - Masters'!C$6</f>
        <v>523.85</v>
      </c>
      <c r="G13" s="709">
        <f>+C13-F13</f>
        <v>109</v>
      </c>
      <c r="H13" s="47"/>
    </row>
    <row r="14" spans="1:9" ht="15.75" x14ac:dyDescent="0.25">
      <c r="A14" s="701" t="s">
        <v>919</v>
      </c>
      <c r="B14" s="707">
        <v>1746.3522329999998</v>
      </c>
      <c r="C14" s="708">
        <v>1746.35</v>
      </c>
      <c r="D14" s="704">
        <f>E14/B14</f>
        <v>-1.2786652988652101E-6</v>
      </c>
      <c r="E14" s="670">
        <f>+C14-B14</f>
        <v>-2.232999999932872E-3</v>
      </c>
      <c r="F14" s="702">
        <f>+'1H - Masters'!C$6</f>
        <v>523.85</v>
      </c>
      <c r="G14" s="709">
        <f>C14-F14</f>
        <v>1222.5</v>
      </c>
      <c r="H14" s="47"/>
      <c r="I14" s="74"/>
    </row>
    <row r="15" spans="1:9" ht="15.75" x14ac:dyDescent="0.25">
      <c r="A15" s="701" t="s">
        <v>920</v>
      </c>
      <c r="B15" s="707">
        <v>291.72670424999995</v>
      </c>
      <c r="C15" s="708">
        <f>+'Metro SU'!C44</f>
        <v>291.72670424999995</v>
      </c>
      <c r="D15" s="704">
        <f>E15/B15</f>
        <v>0</v>
      </c>
      <c r="E15" s="670">
        <f>+C15-B15</f>
        <v>0</v>
      </c>
      <c r="F15" s="702">
        <f>+'1H - Masters'!C$6</f>
        <v>523.85</v>
      </c>
      <c r="G15" s="709">
        <f>+C15-F15</f>
        <v>-232.12329575000007</v>
      </c>
      <c r="H15" s="1"/>
    </row>
    <row r="16" spans="1:9" ht="15.75" x14ac:dyDescent="0.25">
      <c r="A16" s="701" t="s">
        <v>921</v>
      </c>
      <c r="B16" s="707">
        <v>340.34960699999993</v>
      </c>
      <c r="C16" s="708">
        <f>+'Metro SU'!C45</f>
        <v>340.34960699999993</v>
      </c>
      <c r="D16" s="704">
        <f>E16/B16</f>
        <v>0</v>
      </c>
      <c r="E16" s="670">
        <f>+C16-B16</f>
        <v>0</v>
      </c>
      <c r="F16" s="702">
        <f>+'1H - Masters'!C$6</f>
        <v>523.85</v>
      </c>
      <c r="G16" s="709">
        <f>+C16-F16</f>
        <v>-183.50039300000009</v>
      </c>
      <c r="H16" s="1"/>
    </row>
    <row r="17" spans="1:8" ht="15.75" x14ac:dyDescent="0.25">
      <c r="A17" s="700" t="s">
        <v>233</v>
      </c>
      <c r="B17" s="826"/>
      <c r="C17" s="668"/>
      <c r="D17" s="669"/>
      <c r="E17" s="668"/>
      <c r="F17" s="668"/>
      <c r="G17" s="669"/>
      <c r="H17" s="1"/>
    </row>
    <row r="18" spans="1:8" customFormat="1" ht="15.75" x14ac:dyDescent="0.25">
      <c r="A18" s="695" t="s">
        <v>922</v>
      </c>
      <c r="B18" s="671">
        <v>1177.6500000000001</v>
      </c>
      <c r="C18" s="671">
        <f>+'MSU, Mankato'!C77</f>
        <v>1223.5999999999999</v>
      </c>
      <c r="D18" s="672">
        <f t="shared" ref="D18:D28" si="3" xml:space="preserve"> (C18 - B18)  /  B18</f>
        <v>3.90183840699697E-2</v>
      </c>
      <c r="E18" s="670">
        <f t="shared" ref="E18:E28" si="4">+C18-B18</f>
        <v>45.949999999999818</v>
      </c>
      <c r="F18" s="702">
        <f>+'1H - Masters'!C$6</f>
        <v>523.85</v>
      </c>
      <c r="G18" s="709">
        <f t="shared" ref="G18:G59" si="5">+C18-F18</f>
        <v>699.74999999999989</v>
      </c>
    </row>
    <row r="19" spans="1:8" customFormat="1" ht="47.25" x14ac:dyDescent="0.25">
      <c r="A19" s="695" t="s">
        <v>923</v>
      </c>
      <c r="B19" s="671">
        <v>1432.7</v>
      </c>
      <c r="C19" s="671">
        <f>+'MSU, Mankato'!C78</f>
        <v>1488.6</v>
      </c>
      <c r="D19" s="672">
        <f t="shared" si="3"/>
        <v>3.9017240175891574E-2</v>
      </c>
      <c r="E19" s="670">
        <f t="shared" si="4"/>
        <v>55.899999999999864</v>
      </c>
      <c r="F19" s="702">
        <f>+'1H - Masters'!C$6</f>
        <v>523.85</v>
      </c>
      <c r="G19" s="709">
        <f t="shared" si="5"/>
        <v>964.74999999999989</v>
      </c>
    </row>
    <row r="20" spans="1:8" customFormat="1" ht="31.5" x14ac:dyDescent="0.25">
      <c r="A20" s="695" t="s">
        <v>924</v>
      </c>
      <c r="B20" s="673">
        <v>551.45000000000005</v>
      </c>
      <c r="C20" s="671">
        <f>+'MSU, Mankato'!C79</f>
        <v>572.95000000000005</v>
      </c>
      <c r="D20" s="672">
        <f t="shared" si="3"/>
        <v>3.8988122223229664E-2</v>
      </c>
      <c r="E20" s="670">
        <f t="shared" si="4"/>
        <v>21.5</v>
      </c>
      <c r="F20" s="702">
        <f>+'1H - Masters'!C$6</f>
        <v>523.85</v>
      </c>
      <c r="G20" s="709">
        <f t="shared" si="5"/>
        <v>49.100000000000023</v>
      </c>
    </row>
    <row r="21" spans="1:8" customFormat="1" ht="15.75" x14ac:dyDescent="0.25">
      <c r="A21" s="695" t="s">
        <v>925</v>
      </c>
      <c r="B21" s="671">
        <v>551.45000000000005</v>
      </c>
      <c r="C21" s="671">
        <f>+'MSU, Mankato'!C80</f>
        <v>572.95000000000005</v>
      </c>
      <c r="D21" s="672">
        <f t="shared" si="3"/>
        <v>3.8988122223229664E-2</v>
      </c>
      <c r="E21" s="670">
        <f t="shared" si="4"/>
        <v>21.5</v>
      </c>
      <c r="F21" s="702">
        <f>+'1H - Masters'!C$6</f>
        <v>523.85</v>
      </c>
      <c r="G21" s="709">
        <f t="shared" si="5"/>
        <v>49.100000000000023</v>
      </c>
    </row>
    <row r="22" spans="1:8" customFormat="1" ht="15.75" x14ac:dyDescent="0.25">
      <c r="A22" s="695" t="s">
        <v>926</v>
      </c>
      <c r="B22" s="671">
        <v>560.85</v>
      </c>
      <c r="C22" s="671">
        <f>+'MSU, Mankato'!C81</f>
        <v>582.75</v>
      </c>
      <c r="D22" s="672">
        <f t="shared" si="3"/>
        <v>3.9047873763038206E-2</v>
      </c>
      <c r="E22" s="670">
        <f t="shared" si="4"/>
        <v>21.899999999999977</v>
      </c>
      <c r="F22" s="702">
        <f>+'1H - Masters'!C$6</f>
        <v>523.85</v>
      </c>
      <c r="G22" s="709">
        <f t="shared" si="5"/>
        <v>58.899999999999977</v>
      </c>
    </row>
    <row r="23" spans="1:8" customFormat="1" ht="31.5" x14ac:dyDescent="0.25">
      <c r="A23" s="695" t="s">
        <v>927</v>
      </c>
      <c r="B23" s="671">
        <v>815.9</v>
      </c>
      <c r="C23" s="671">
        <f>+'MSU, Mankato'!C82</f>
        <v>847.75</v>
      </c>
      <c r="D23" s="672">
        <f t="shared" si="3"/>
        <v>3.9036646647873541E-2</v>
      </c>
      <c r="E23" s="670">
        <f t="shared" si="4"/>
        <v>31.850000000000023</v>
      </c>
      <c r="F23" s="702">
        <f>+'1H - Masters'!C$6</f>
        <v>523.85</v>
      </c>
      <c r="G23" s="709">
        <f t="shared" si="5"/>
        <v>323.89999999999998</v>
      </c>
    </row>
    <row r="24" spans="1:8" customFormat="1" ht="31.5" x14ac:dyDescent="0.25">
      <c r="A24" s="695" t="s">
        <v>928</v>
      </c>
      <c r="B24" s="671">
        <v>562.35</v>
      </c>
      <c r="C24" s="671">
        <f>+'MSU, Mankato'!C83</f>
        <v>584.29999999999995</v>
      </c>
      <c r="D24" s="672">
        <f t="shared" si="3"/>
        <v>3.9032630923801777E-2</v>
      </c>
      <c r="E24" s="670">
        <f t="shared" si="4"/>
        <v>21.949999999999932</v>
      </c>
      <c r="F24" s="702">
        <f>+'1H - Masters'!C$6</f>
        <v>523.85</v>
      </c>
      <c r="G24" s="709">
        <f t="shared" si="5"/>
        <v>60.449999999999932</v>
      </c>
    </row>
    <row r="25" spans="1:8" customFormat="1" ht="47.25" x14ac:dyDescent="0.25">
      <c r="A25" s="695" t="s">
        <v>929</v>
      </c>
      <c r="B25" s="671">
        <v>817.4</v>
      </c>
      <c r="C25" s="671">
        <f>+'MSU, Mankato'!C84</f>
        <v>849.3</v>
      </c>
      <c r="D25" s="672">
        <f t="shared" si="3"/>
        <v>3.9026180572547073E-2</v>
      </c>
      <c r="E25" s="670">
        <f t="shared" si="4"/>
        <v>31.899999999999977</v>
      </c>
      <c r="F25" s="702">
        <f>+'1H - Masters'!C$6</f>
        <v>523.85</v>
      </c>
      <c r="G25" s="709">
        <f t="shared" si="5"/>
        <v>325.44999999999993</v>
      </c>
    </row>
    <row r="26" spans="1:8" customFormat="1" ht="15.75" x14ac:dyDescent="0.25">
      <c r="A26" s="695" t="s">
        <v>930</v>
      </c>
      <c r="B26" s="671">
        <v>551.45000000000005</v>
      </c>
      <c r="C26" s="671">
        <f>+'MSU, Mankato'!C85</f>
        <v>572.95000000000005</v>
      </c>
      <c r="D26" s="672">
        <f t="shared" si="3"/>
        <v>3.8988122223229664E-2</v>
      </c>
      <c r="E26" s="670">
        <f t="shared" si="4"/>
        <v>21.5</v>
      </c>
      <c r="F26" s="702">
        <f>+'1H - Masters'!C$6</f>
        <v>523.85</v>
      </c>
      <c r="G26" s="709">
        <f t="shared" si="5"/>
        <v>49.100000000000023</v>
      </c>
    </row>
    <row r="27" spans="1:8" customFormat="1" ht="15.75" x14ac:dyDescent="0.25">
      <c r="A27" s="695" t="s">
        <v>931</v>
      </c>
      <c r="B27" s="671">
        <v>572.35</v>
      </c>
      <c r="C27" s="671">
        <f>+'MSU, Mankato'!C86</f>
        <v>594.79999999999995</v>
      </c>
      <c r="D27" s="672">
        <f t="shared" si="3"/>
        <v>3.9224250895430995E-2</v>
      </c>
      <c r="E27" s="670">
        <f t="shared" si="4"/>
        <v>22.449999999999932</v>
      </c>
      <c r="F27" s="702">
        <f>+'1H - Masters'!C$6</f>
        <v>523.85</v>
      </c>
      <c r="G27" s="709">
        <f t="shared" si="5"/>
        <v>70.949999999999932</v>
      </c>
    </row>
    <row r="28" spans="1:8" customFormat="1" ht="47.25" x14ac:dyDescent="0.25">
      <c r="A28" s="695" t="s">
        <v>932</v>
      </c>
      <c r="B28" s="671">
        <v>827.5</v>
      </c>
      <c r="C28" s="671">
        <f>+'MSU, Mankato'!C87</f>
        <v>859.8</v>
      </c>
      <c r="D28" s="672">
        <f t="shared" si="3"/>
        <v>3.9033232628398737E-2</v>
      </c>
      <c r="E28" s="670">
        <f t="shared" si="4"/>
        <v>32.299999999999955</v>
      </c>
      <c r="F28" s="702">
        <f>+'1H - Masters'!C$6</f>
        <v>523.85</v>
      </c>
      <c r="G28" s="709">
        <f t="shared" si="5"/>
        <v>335.94999999999993</v>
      </c>
    </row>
    <row r="29" spans="1:8" customFormat="1" ht="31.5" x14ac:dyDescent="0.25">
      <c r="A29" s="695" t="s">
        <v>933</v>
      </c>
      <c r="B29" s="673" t="s">
        <v>1188</v>
      </c>
      <c r="C29" s="671">
        <f>+'MSU, Mankato'!C88</f>
        <v>838.05</v>
      </c>
      <c r="D29" s="67" t="s">
        <v>934</v>
      </c>
      <c r="E29" s="673" t="s">
        <v>1188</v>
      </c>
      <c r="F29" s="702">
        <f>+'1H - Masters'!C$6</f>
        <v>523.85</v>
      </c>
      <c r="G29" s="709">
        <f t="shared" si="5"/>
        <v>314.19999999999993</v>
      </c>
    </row>
    <row r="30" spans="1:8" customFormat="1" ht="31.5" x14ac:dyDescent="0.25">
      <c r="A30" s="695" t="s">
        <v>935</v>
      </c>
      <c r="B30" s="671">
        <v>806.6</v>
      </c>
      <c r="C30" s="671">
        <f>+'MSU, Mankato'!C89</f>
        <v>838.05</v>
      </c>
      <c r="D30" s="672">
        <f t="shared" ref="D30:D59" si="6" xml:space="preserve"> (C30 - B30)  /  B30</f>
        <v>3.8990825688073306E-2</v>
      </c>
      <c r="E30" s="670">
        <f t="shared" ref="E30:E59" si="7">+C30-B30</f>
        <v>31.449999999999932</v>
      </c>
      <c r="F30" s="702">
        <f>+'1H - Masters'!C$6</f>
        <v>523.85</v>
      </c>
      <c r="G30" s="709">
        <f t="shared" si="5"/>
        <v>314.19999999999993</v>
      </c>
    </row>
    <row r="31" spans="1:8" customFormat="1" ht="15.75" x14ac:dyDescent="0.25">
      <c r="A31" s="695" t="s">
        <v>936</v>
      </c>
      <c r="B31" s="671">
        <v>806.6</v>
      </c>
      <c r="C31" s="671">
        <f>+'MSU, Mankato'!C90</f>
        <v>838.05</v>
      </c>
      <c r="D31" s="672">
        <f t="shared" si="6"/>
        <v>3.8990825688073306E-2</v>
      </c>
      <c r="E31" s="670">
        <f t="shared" si="7"/>
        <v>31.449999999999932</v>
      </c>
      <c r="F31" s="702">
        <f>+'1H - Masters'!C$6</f>
        <v>523.85</v>
      </c>
      <c r="G31" s="709">
        <f t="shared" si="5"/>
        <v>314.19999999999993</v>
      </c>
    </row>
    <row r="32" spans="1:8" customFormat="1" ht="15.75" x14ac:dyDescent="0.25">
      <c r="A32" s="695" t="s">
        <v>937</v>
      </c>
      <c r="B32" s="671">
        <v>574.29999999999995</v>
      </c>
      <c r="C32" s="671">
        <f>+'MSU, Mankato'!C91</f>
        <v>596.70000000000005</v>
      </c>
      <c r="D32" s="672">
        <f t="shared" si="6"/>
        <v>3.9004004875500771E-2</v>
      </c>
      <c r="E32" s="670">
        <f t="shared" si="7"/>
        <v>22.400000000000091</v>
      </c>
      <c r="F32" s="702">
        <f>+'1H - Masters'!C$6</f>
        <v>523.85</v>
      </c>
      <c r="G32" s="709">
        <f t="shared" si="5"/>
        <v>72.850000000000023</v>
      </c>
    </row>
    <row r="33" spans="1:7" customFormat="1" ht="47.25" x14ac:dyDescent="0.25">
      <c r="A33" s="695" t="s">
        <v>938</v>
      </c>
      <c r="B33" s="671">
        <v>829.35</v>
      </c>
      <c r="C33" s="671">
        <f>+'MSU, Mankato'!C92</f>
        <v>861.7</v>
      </c>
      <c r="D33" s="672">
        <f t="shared" si="6"/>
        <v>3.9006450834991283E-2</v>
      </c>
      <c r="E33" s="670">
        <f t="shared" si="7"/>
        <v>32.350000000000023</v>
      </c>
      <c r="F33" s="702">
        <f>+'1H - Masters'!C$6</f>
        <v>523.85</v>
      </c>
      <c r="G33" s="709">
        <f t="shared" si="5"/>
        <v>337.85</v>
      </c>
    </row>
    <row r="34" spans="1:7" customFormat="1" ht="31.5" x14ac:dyDescent="0.25">
      <c r="A34" s="695" t="s">
        <v>939</v>
      </c>
      <c r="B34" s="671">
        <v>551.45000000000005</v>
      </c>
      <c r="C34" s="671">
        <f>+'MSU, Mankato'!C93</f>
        <v>572.95000000000005</v>
      </c>
      <c r="D34" s="672">
        <f t="shared" si="6"/>
        <v>3.8988122223229664E-2</v>
      </c>
      <c r="E34" s="670">
        <f t="shared" si="7"/>
        <v>21.5</v>
      </c>
      <c r="F34" s="702">
        <f>+'1H - Masters'!C$6</f>
        <v>523.85</v>
      </c>
      <c r="G34" s="709">
        <f t="shared" si="5"/>
        <v>49.100000000000023</v>
      </c>
    </row>
    <row r="35" spans="1:7" customFormat="1" ht="15.75" x14ac:dyDescent="0.25">
      <c r="A35" s="695" t="s">
        <v>940</v>
      </c>
      <c r="B35" s="671">
        <v>767.5</v>
      </c>
      <c r="C35" s="671">
        <f>+'MSU, Mankato'!C94</f>
        <v>797.45</v>
      </c>
      <c r="D35" s="672">
        <f t="shared" si="6"/>
        <v>3.9022801302931655E-2</v>
      </c>
      <c r="E35" s="670">
        <f t="shared" si="7"/>
        <v>29.950000000000045</v>
      </c>
      <c r="F35" s="702">
        <f>+'1H - Masters'!C$6</f>
        <v>523.85</v>
      </c>
      <c r="G35" s="709">
        <f t="shared" si="5"/>
        <v>273.60000000000002</v>
      </c>
    </row>
    <row r="36" spans="1:7" customFormat="1" ht="47.25" x14ac:dyDescent="0.25">
      <c r="A36" s="695" t="s">
        <v>941</v>
      </c>
      <c r="B36" s="671">
        <v>1022.55</v>
      </c>
      <c r="C36" s="671">
        <f>+'MSU, Mankato'!C95</f>
        <v>1062.45</v>
      </c>
      <c r="D36" s="672">
        <f t="shared" si="6"/>
        <v>3.9020096816781667E-2</v>
      </c>
      <c r="E36" s="670">
        <f t="shared" si="7"/>
        <v>39.900000000000091</v>
      </c>
      <c r="F36" s="702">
        <f>+'1H - Masters'!C$6</f>
        <v>523.85</v>
      </c>
      <c r="G36" s="709">
        <f t="shared" si="5"/>
        <v>538.6</v>
      </c>
    </row>
    <row r="37" spans="1:7" customFormat="1" ht="15.75" x14ac:dyDescent="0.25">
      <c r="A37" s="695" t="s">
        <v>942</v>
      </c>
      <c r="B37" s="671">
        <v>806.6</v>
      </c>
      <c r="C37" s="671">
        <f>+'MSU, Mankato'!C98</f>
        <v>838.05</v>
      </c>
      <c r="D37" s="672">
        <f t="shared" si="6"/>
        <v>3.8990825688073306E-2</v>
      </c>
      <c r="E37" s="670">
        <f t="shared" si="7"/>
        <v>31.449999999999932</v>
      </c>
      <c r="F37" s="702">
        <f>+'1H - Masters'!C$6</f>
        <v>523.85</v>
      </c>
      <c r="G37" s="709">
        <f t="shared" si="5"/>
        <v>314.19999999999993</v>
      </c>
    </row>
    <row r="38" spans="1:7" customFormat="1" ht="31.5" x14ac:dyDescent="0.25">
      <c r="A38" s="695" t="s">
        <v>943</v>
      </c>
      <c r="B38" s="671">
        <v>806.6</v>
      </c>
      <c r="C38" s="671">
        <f>+'MSU, Mankato'!C101</f>
        <v>838.05</v>
      </c>
      <c r="D38" s="672">
        <f t="shared" si="6"/>
        <v>3.8990825688073306E-2</v>
      </c>
      <c r="E38" s="670">
        <f t="shared" si="7"/>
        <v>31.449999999999932</v>
      </c>
      <c r="F38" s="702">
        <f>+'1H - Masters'!C$6</f>
        <v>523.85</v>
      </c>
      <c r="G38" s="709">
        <f t="shared" si="5"/>
        <v>314.19999999999993</v>
      </c>
    </row>
    <row r="39" spans="1:7" customFormat="1" ht="15.75" x14ac:dyDescent="0.25">
      <c r="A39" s="695" t="s">
        <v>944</v>
      </c>
      <c r="B39" s="671">
        <v>574.29999999999995</v>
      </c>
      <c r="C39" s="671">
        <f>+'MSU, Mankato'!C102</f>
        <v>596.70000000000005</v>
      </c>
      <c r="D39" s="672">
        <f t="shared" si="6"/>
        <v>3.9004004875500771E-2</v>
      </c>
      <c r="E39" s="670">
        <f t="shared" si="7"/>
        <v>22.400000000000091</v>
      </c>
      <c r="F39" s="702">
        <f>+'1H - Masters'!C$6</f>
        <v>523.85</v>
      </c>
      <c r="G39" s="709">
        <f t="shared" si="5"/>
        <v>72.850000000000023</v>
      </c>
    </row>
    <row r="40" spans="1:7" customFormat="1" ht="47.25" x14ac:dyDescent="0.25">
      <c r="A40" s="695" t="s">
        <v>945</v>
      </c>
      <c r="B40" s="671">
        <v>829.35</v>
      </c>
      <c r="C40" s="671">
        <f>+'MSU, Mankato'!C103</f>
        <v>861.7</v>
      </c>
      <c r="D40" s="672">
        <f t="shared" si="6"/>
        <v>3.9006450834991283E-2</v>
      </c>
      <c r="E40" s="670">
        <f t="shared" si="7"/>
        <v>32.350000000000023</v>
      </c>
      <c r="F40" s="702">
        <f>+'1H - Masters'!C$6</f>
        <v>523.85</v>
      </c>
      <c r="G40" s="709">
        <f t="shared" si="5"/>
        <v>337.85</v>
      </c>
    </row>
    <row r="41" spans="1:7" customFormat="1" ht="31.5" x14ac:dyDescent="0.25">
      <c r="A41" s="695" t="s">
        <v>946</v>
      </c>
      <c r="B41" s="671">
        <v>767.5</v>
      </c>
      <c r="C41" s="671">
        <f>+'MSU, Mankato'!C104</f>
        <v>797.45</v>
      </c>
      <c r="D41" s="672">
        <f t="shared" si="6"/>
        <v>3.9022801302931655E-2</v>
      </c>
      <c r="E41" s="670">
        <f t="shared" si="7"/>
        <v>29.950000000000045</v>
      </c>
      <c r="F41" s="702">
        <f>+'1H - Masters'!C$6</f>
        <v>523.85</v>
      </c>
      <c r="G41" s="709">
        <f t="shared" si="5"/>
        <v>273.60000000000002</v>
      </c>
    </row>
    <row r="42" spans="1:7" customFormat="1" ht="63" x14ac:dyDescent="0.25">
      <c r="A42" s="695" t="s">
        <v>947</v>
      </c>
      <c r="B42" s="671">
        <v>1022.55</v>
      </c>
      <c r="C42" s="671">
        <f>+'MSU, Mankato'!C105</f>
        <v>1062.45</v>
      </c>
      <c r="D42" s="672">
        <f t="shared" si="6"/>
        <v>3.9020096816781667E-2</v>
      </c>
      <c r="E42" s="670">
        <f t="shared" si="7"/>
        <v>39.900000000000091</v>
      </c>
      <c r="F42" s="702">
        <f>+'1H - Masters'!C$6</f>
        <v>523.85</v>
      </c>
      <c r="G42" s="709">
        <f t="shared" si="5"/>
        <v>538.6</v>
      </c>
    </row>
    <row r="43" spans="1:7" customFormat="1" ht="47.25" x14ac:dyDescent="0.25">
      <c r="A43" s="695" t="s">
        <v>948</v>
      </c>
      <c r="B43" s="671">
        <v>767.5</v>
      </c>
      <c r="C43" s="671">
        <f>+'MSU, Mankato'!C106</f>
        <v>797.45</v>
      </c>
      <c r="D43" s="672">
        <f t="shared" si="6"/>
        <v>3.9022801302931655E-2</v>
      </c>
      <c r="E43" s="670">
        <f t="shared" si="7"/>
        <v>29.950000000000045</v>
      </c>
      <c r="F43" s="702">
        <f>+'1H - Masters'!C$6</f>
        <v>523.85</v>
      </c>
      <c r="G43" s="709">
        <f t="shared" si="5"/>
        <v>273.60000000000002</v>
      </c>
    </row>
    <row r="44" spans="1:7" customFormat="1" ht="63" x14ac:dyDescent="0.25">
      <c r="A44" s="695" t="s">
        <v>949</v>
      </c>
      <c r="B44" s="671">
        <v>1022.55</v>
      </c>
      <c r="C44" s="671">
        <f>+'MSU, Mankato'!C107</f>
        <v>1062.45</v>
      </c>
      <c r="D44" s="672">
        <f t="shared" si="6"/>
        <v>3.9020096816781667E-2</v>
      </c>
      <c r="E44" s="670">
        <f t="shared" si="7"/>
        <v>39.900000000000091</v>
      </c>
      <c r="F44" s="702">
        <f>+'1H - Masters'!C$6</f>
        <v>523.85</v>
      </c>
      <c r="G44" s="709">
        <f t="shared" si="5"/>
        <v>538.6</v>
      </c>
    </row>
    <row r="45" spans="1:7" customFormat="1" ht="31.5" x14ac:dyDescent="0.25">
      <c r="A45" s="695" t="s">
        <v>950</v>
      </c>
      <c r="B45" s="671">
        <v>767.5</v>
      </c>
      <c r="C45" s="671">
        <f>+'MSU, Mankato'!C108</f>
        <v>797.45</v>
      </c>
      <c r="D45" s="672">
        <f t="shared" si="6"/>
        <v>3.9022801302931655E-2</v>
      </c>
      <c r="E45" s="670">
        <f t="shared" si="7"/>
        <v>29.950000000000045</v>
      </c>
      <c r="F45" s="702">
        <f>+'1H - Masters'!C$6</f>
        <v>523.85</v>
      </c>
      <c r="G45" s="709">
        <f t="shared" si="5"/>
        <v>273.60000000000002</v>
      </c>
    </row>
    <row r="46" spans="1:7" customFormat="1" ht="63" x14ac:dyDescent="0.25">
      <c r="A46" s="695" t="s">
        <v>951</v>
      </c>
      <c r="B46" s="671">
        <v>1022.55</v>
      </c>
      <c r="C46" s="671">
        <f>+'MSU, Mankato'!C109</f>
        <v>1062.45</v>
      </c>
      <c r="D46" s="672">
        <f t="shared" si="6"/>
        <v>3.9020096816781667E-2</v>
      </c>
      <c r="E46" s="670">
        <f t="shared" si="7"/>
        <v>39.900000000000091</v>
      </c>
      <c r="F46" s="702">
        <f>+'1H - Masters'!C$6</f>
        <v>523.85</v>
      </c>
      <c r="G46" s="709">
        <f t="shared" si="5"/>
        <v>538.6</v>
      </c>
    </row>
    <row r="47" spans="1:7" customFormat="1" ht="31.5" x14ac:dyDescent="0.25">
      <c r="A47" s="695" t="s">
        <v>952</v>
      </c>
      <c r="B47" s="671">
        <v>551.45000000000005</v>
      </c>
      <c r="C47" s="671">
        <f>+'MSU, Mankato'!C110</f>
        <v>572.95000000000005</v>
      </c>
      <c r="D47" s="672">
        <f t="shared" si="6"/>
        <v>3.8988122223229664E-2</v>
      </c>
      <c r="E47" s="670">
        <f t="shared" si="7"/>
        <v>21.5</v>
      </c>
      <c r="F47" s="702">
        <f>+'1H - Masters'!C$6</f>
        <v>523.85</v>
      </c>
      <c r="G47" s="709">
        <f t="shared" si="5"/>
        <v>49.100000000000023</v>
      </c>
    </row>
    <row r="48" spans="1:7" customFormat="1" ht="31.5" x14ac:dyDescent="0.25">
      <c r="A48" s="695" t="s">
        <v>953</v>
      </c>
      <c r="B48" s="671">
        <v>591.04999999999995</v>
      </c>
      <c r="C48" s="671">
        <f>+'MSU, Mankato'!C111</f>
        <v>614.1</v>
      </c>
      <c r="D48" s="672">
        <f t="shared" si="6"/>
        <v>3.8998392690973813E-2</v>
      </c>
      <c r="E48" s="670">
        <f t="shared" si="7"/>
        <v>23.050000000000068</v>
      </c>
      <c r="F48" s="702">
        <f>+'1H - Masters'!C$6</f>
        <v>523.85</v>
      </c>
      <c r="G48" s="709">
        <f t="shared" si="5"/>
        <v>90.25</v>
      </c>
    </row>
    <row r="49" spans="1:8" customFormat="1" ht="47.25" x14ac:dyDescent="0.25">
      <c r="A49" s="695" t="s">
        <v>954</v>
      </c>
      <c r="B49" s="671">
        <v>846.1</v>
      </c>
      <c r="C49" s="671">
        <f>+'MSU, Mankato'!C112</f>
        <v>879.1</v>
      </c>
      <c r="D49" s="672">
        <f t="shared" si="6"/>
        <v>3.9002481976125755E-2</v>
      </c>
      <c r="E49" s="670">
        <f t="shared" si="7"/>
        <v>33</v>
      </c>
      <c r="F49" s="702">
        <f>+'1H - Masters'!C$6</f>
        <v>523.85</v>
      </c>
      <c r="G49" s="709">
        <f t="shared" si="5"/>
        <v>355.25</v>
      </c>
    </row>
    <row r="50" spans="1:8" customFormat="1" ht="15.75" x14ac:dyDescent="0.25">
      <c r="A50" s="695" t="s">
        <v>955</v>
      </c>
      <c r="B50" s="671">
        <v>568.65</v>
      </c>
      <c r="C50" s="671">
        <f>+'MSU, Mankato'!C113</f>
        <v>588.54999999999995</v>
      </c>
      <c r="D50" s="672">
        <f t="shared" si="6"/>
        <v>3.4995163984876426E-2</v>
      </c>
      <c r="E50" s="670">
        <f t="shared" si="7"/>
        <v>19.899999999999977</v>
      </c>
      <c r="F50" s="702">
        <f>+'1H - Masters'!C$6</f>
        <v>523.85</v>
      </c>
      <c r="G50" s="709">
        <f t="shared" si="5"/>
        <v>64.699999999999932</v>
      </c>
    </row>
    <row r="51" spans="1:8" customFormat="1" ht="47.25" x14ac:dyDescent="0.25">
      <c r="A51" s="695" t="s">
        <v>956</v>
      </c>
      <c r="B51" s="671">
        <v>823.7</v>
      </c>
      <c r="C51" s="671">
        <f>+'MSU, Mankato'!C114</f>
        <v>853.55</v>
      </c>
      <c r="D51" s="672">
        <f t="shared" si="6"/>
        <v>3.6238921937598527E-2</v>
      </c>
      <c r="E51" s="670">
        <f t="shared" si="7"/>
        <v>29.849999999999909</v>
      </c>
      <c r="F51" s="702">
        <f>+'1H - Masters'!C$6</f>
        <v>523.85</v>
      </c>
      <c r="G51" s="709">
        <f t="shared" si="5"/>
        <v>329.69999999999993</v>
      </c>
    </row>
    <row r="52" spans="1:8" customFormat="1" ht="15.75" x14ac:dyDescent="0.25">
      <c r="A52" s="695" t="s">
        <v>957</v>
      </c>
      <c r="B52" s="671">
        <v>582.54999999999995</v>
      </c>
      <c r="C52" s="671">
        <f>+'MSU, Mankato'!C115</f>
        <v>605.29999999999995</v>
      </c>
      <c r="D52" s="672">
        <f t="shared" si="6"/>
        <v>3.905244185048494E-2</v>
      </c>
      <c r="E52" s="670">
        <f t="shared" si="7"/>
        <v>22.75</v>
      </c>
      <c r="F52" s="702">
        <f>+'1H - Masters'!C$6</f>
        <v>523.85</v>
      </c>
      <c r="G52" s="709">
        <f t="shared" si="5"/>
        <v>81.449999999999932</v>
      </c>
    </row>
    <row r="53" spans="1:8" customFormat="1" ht="47.25" x14ac:dyDescent="0.25">
      <c r="A53" s="695" t="s">
        <v>958</v>
      </c>
      <c r="B53" s="671">
        <v>837.6</v>
      </c>
      <c r="C53" s="671">
        <f>+'MSU, Mankato'!C116</f>
        <v>870.3</v>
      </c>
      <c r="D53" s="672">
        <f t="shared" si="6"/>
        <v>3.9040114613180431E-2</v>
      </c>
      <c r="E53" s="670">
        <f t="shared" si="7"/>
        <v>32.699999999999932</v>
      </c>
      <c r="F53" s="702">
        <f>+'1H - Masters'!C$6</f>
        <v>523.85</v>
      </c>
      <c r="G53" s="709">
        <f t="shared" si="5"/>
        <v>346.44999999999993</v>
      </c>
    </row>
    <row r="54" spans="1:8" customFormat="1" ht="31.5" x14ac:dyDescent="0.25">
      <c r="A54" s="695" t="s">
        <v>959</v>
      </c>
      <c r="B54" s="671">
        <v>826.05</v>
      </c>
      <c r="C54" s="671">
        <f>+'MSU, Mankato'!C117</f>
        <v>856</v>
      </c>
      <c r="D54" s="672">
        <f t="shared" si="6"/>
        <v>3.6256885176442162E-2</v>
      </c>
      <c r="E54" s="670">
        <f t="shared" si="7"/>
        <v>29.950000000000045</v>
      </c>
      <c r="F54" s="702">
        <f>+'1H - Masters'!C$6</f>
        <v>523.85</v>
      </c>
      <c r="G54" s="709">
        <f t="shared" si="5"/>
        <v>332.15</v>
      </c>
    </row>
    <row r="55" spans="1:8" customFormat="1" ht="63" x14ac:dyDescent="0.25">
      <c r="A55" s="695" t="s">
        <v>960</v>
      </c>
      <c r="B55" s="671">
        <v>1081.0999999999999</v>
      </c>
      <c r="C55" s="671">
        <f>+'MSU, Mankato'!C118</f>
        <v>1121</v>
      </c>
      <c r="D55" s="672">
        <f t="shared" si="6"/>
        <v>3.6906854130052812E-2</v>
      </c>
      <c r="E55" s="670">
        <f t="shared" si="7"/>
        <v>39.900000000000091</v>
      </c>
      <c r="F55" s="702">
        <f>+'1H - Masters'!C$6</f>
        <v>523.85</v>
      </c>
      <c r="G55" s="709">
        <f t="shared" si="5"/>
        <v>597.15</v>
      </c>
    </row>
    <row r="56" spans="1:8" customFormat="1" ht="31.5" x14ac:dyDescent="0.25">
      <c r="A56" s="695" t="s">
        <v>961</v>
      </c>
      <c r="B56" s="671">
        <v>826.05</v>
      </c>
      <c r="C56" s="671">
        <f>+'MSU, Mankato'!C119</f>
        <v>856</v>
      </c>
      <c r="D56" s="672">
        <f t="shared" si="6"/>
        <v>3.6256885176442162E-2</v>
      </c>
      <c r="E56" s="670">
        <f t="shared" si="7"/>
        <v>29.950000000000045</v>
      </c>
      <c r="F56" s="702">
        <f>+'1H - Masters'!C$6</f>
        <v>523.85</v>
      </c>
      <c r="G56" s="709">
        <f t="shared" si="5"/>
        <v>332.15</v>
      </c>
    </row>
    <row r="57" spans="1:8" customFormat="1" ht="63" x14ac:dyDescent="0.25">
      <c r="A57" s="695" t="s">
        <v>962</v>
      </c>
      <c r="B57" s="671">
        <v>1081.0999999999999</v>
      </c>
      <c r="C57" s="671">
        <f>+'MSU, Mankato'!C120</f>
        <v>1121</v>
      </c>
      <c r="D57" s="672">
        <f t="shared" si="6"/>
        <v>3.6906854130052812E-2</v>
      </c>
      <c r="E57" s="670">
        <f t="shared" si="7"/>
        <v>39.900000000000091</v>
      </c>
      <c r="F57" s="702">
        <f>+'1H - Masters'!C$6</f>
        <v>523.85</v>
      </c>
      <c r="G57" s="709">
        <f t="shared" si="5"/>
        <v>597.15</v>
      </c>
    </row>
    <row r="58" spans="1:8" customFormat="1" ht="31.5" x14ac:dyDescent="0.25">
      <c r="A58" s="695" t="s">
        <v>963</v>
      </c>
      <c r="B58" s="671">
        <v>826.05</v>
      </c>
      <c r="C58" s="671">
        <f>+'MSU, Mankato'!C121</f>
        <v>856</v>
      </c>
      <c r="D58" s="672">
        <f t="shared" si="6"/>
        <v>3.6256885176442162E-2</v>
      </c>
      <c r="E58" s="670">
        <f t="shared" si="7"/>
        <v>29.950000000000045</v>
      </c>
      <c r="F58" s="702">
        <f>+'1H - Masters'!C$6</f>
        <v>523.85</v>
      </c>
      <c r="G58" s="709">
        <f t="shared" si="5"/>
        <v>332.15</v>
      </c>
    </row>
    <row r="59" spans="1:8" customFormat="1" ht="63" x14ac:dyDescent="0.25">
      <c r="A59" s="695" t="s">
        <v>964</v>
      </c>
      <c r="B59" s="671">
        <v>1081.0999999999999</v>
      </c>
      <c r="C59" s="671">
        <f>+'MSU, Mankato'!C122</f>
        <v>1121</v>
      </c>
      <c r="D59" s="672">
        <f t="shared" si="6"/>
        <v>3.6906854130052812E-2</v>
      </c>
      <c r="E59" s="670">
        <f t="shared" si="7"/>
        <v>39.900000000000091</v>
      </c>
      <c r="F59" s="702">
        <f>+'1H - Masters'!C$6</f>
        <v>523.85</v>
      </c>
      <c r="G59" s="709">
        <f t="shared" si="5"/>
        <v>597.15</v>
      </c>
    </row>
    <row r="60" spans="1:8" ht="15.75" x14ac:dyDescent="0.25">
      <c r="A60" s="700" t="s">
        <v>249</v>
      </c>
      <c r="B60" s="710"/>
      <c r="C60" s="885"/>
      <c r="D60" s="886"/>
      <c r="E60" s="668"/>
      <c r="F60" s="668"/>
      <c r="G60" s="669"/>
      <c r="H60" s="1"/>
    </row>
    <row r="61" spans="1:8" ht="15.75" x14ac:dyDescent="0.25">
      <c r="A61" s="504" t="s">
        <v>965</v>
      </c>
      <c r="B61" s="703">
        <v>717.37</v>
      </c>
      <c r="C61" s="703">
        <f>+'MSU Moorhead'!C95</f>
        <v>746.07</v>
      </c>
      <c r="D61" s="704">
        <f t="shared" ref="D61:D75" si="8">E61/B61</f>
        <v>4.0007248700112977E-2</v>
      </c>
      <c r="E61" s="670">
        <f t="shared" ref="E61:E75" si="9">+C61-B61</f>
        <v>28.700000000000045</v>
      </c>
      <c r="F61" s="702">
        <f>+'1H - Masters'!C$7</f>
        <v>533.71</v>
      </c>
      <c r="G61" s="705">
        <f t="shared" ref="G61:G75" si="10">+C61-F61</f>
        <v>212.36</v>
      </c>
      <c r="H61" s="1"/>
    </row>
    <row r="62" spans="1:8" ht="15.75" x14ac:dyDescent="0.25">
      <c r="A62" s="504" t="s">
        <v>966</v>
      </c>
      <c r="B62" s="703">
        <v>514.79999999999995</v>
      </c>
      <c r="C62" s="703">
        <f>+'MSU Moorhead'!C96</f>
        <v>533.71</v>
      </c>
      <c r="D62" s="704">
        <f t="shared" si="8"/>
        <v>3.6732711732711892E-2</v>
      </c>
      <c r="E62" s="670">
        <f t="shared" si="9"/>
        <v>18.910000000000082</v>
      </c>
      <c r="F62" s="702">
        <f>+'1H - Masters'!C$7</f>
        <v>533.71</v>
      </c>
      <c r="G62" s="705">
        <f t="shared" si="10"/>
        <v>0</v>
      </c>
      <c r="H62" s="1"/>
    </row>
    <row r="63" spans="1:8" ht="15.75" x14ac:dyDescent="0.25">
      <c r="A63" s="504" t="s">
        <v>967</v>
      </c>
      <c r="B63" s="703">
        <v>728.35</v>
      </c>
      <c r="C63" s="703">
        <f>+'MSU Moorhead'!C97</f>
        <v>742.92</v>
      </c>
      <c r="D63" s="704">
        <f t="shared" si="8"/>
        <v>2.0004118898880943E-2</v>
      </c>
      <c r="E63" s="670">
        <f t="shared" si="9"/>
        <v>14.569999999999936</v>
      </c>
      <c r="F63" s="702">
        <f>+'1H - Masters'!C$7</f>
        <v>533.71</v>
      </c>
      <c r="G63" s="705">
        <f t="shared" si="10"/>
        <v>209.20999999999992</v>
      </c>
      <c r="H63" s="1"/>
    </row>
    <row r="64" spans="1:8" ht="31.5" x14ac:dyDescent="0.25">
      <c r="A64" s="504" t="s">
        <v>968</v>
      </c>
      <c r="B64" s="703">
        <v>728.35</v>
      </c>
      <c r="C64" s="703">
        <f>+'MSU Moorhead'!C98</f>
        <v>742.92</v>
      </c>
      <c r="D64" s="704">
        <f t="shared" si="8"/>
        <v>2.0004118898880943E-2</v>
      </c>
      <c r="E64" s="670">
        <f t="shared" si="9"/>
        <v>14.569999999999936</v>
      </c>
      <c r="F64" s="702">
        <f>+'1H - Masters'!C$7</f>
        <v>533.71</v>
      </c>
      <c r="G64" s="705">
        <f t="shared" si="10"/>
        <v>209.20999999999992</v>
      </c>
      <c r="H64" s="1"/>
    </row>
    <row r="65" spans="1:8" ht="31.5" x14ac:dyDescent="0.25">
      <c r="A65" s="504" t="s">
        <v>969</v>
      </c>
      <c r="B65" s="703">
        <v>535.6</v>
      </c>
      <c r="C65" s="703">
        <f>+'MSU Moorhead'!C99</f>
        <v>546.30999999999995</v>
      </c>
      <c r="D65" s="704">
        <f t="shared" si="8"/>
        <v>1.9996265870052134E-2</v>
      </c>
      <c r="E65" s="670">
        <f t="shared" si="9"/>
        <v>10.709999999999923</v>
      </c>
      <c r="F65" s="702">
        <f>+'1H - Masters'!C$7</f>
        <v>533.71</v>
      </c>
      <c r="G65" s="705">
        <f t="shared" si="10"/>
        <v>12.599999999999909</v>
      </c>
      <c r="H65" s="1"/>
    </row>
    <row r="66" spans="1:8" ht="31.5" x14ac:dyDescent="0.25">
      <c r="A66" s="504" t="s">
        <v>970</v>
      </c>
      <c r="B66" s="703">
        <v>573.41</v>
      </c>
      <c r="C66" s="703">
        <f>+'MSU Moorhead'!C100</f>
        <v>596.35</v>
      </c>
      <c r="D66" s="704">
        <f t="shared" si="8"/>
        <v>4.0006278230236753E-2</v>
      </c>
      <c r="E66" s="670">
        <f t="shared" si="9"/>
        <v>22.940000000000055</v>
      </c>
      <c r="F66" s="702">
        <f>+'1H - Masters'!C$7</f>
        <v>533.71</v>
      </c>
      <c r="G66" s="705">
        <f t="shared" si="10"/>
        <v>62.639999999999986</v>
      </c>
      <c r="H66" s="1"/>
    </row>
    <row r="67" spans="1:8" ht="15.75" x14ac:dyDescent="0.25">
      <c r="A67" s="504" t="s">
        <v>971</v>
      </c>
      <c r="B67" s="703">
        <v>514.79999999999995</v>
      </c>
      <c r="C67" s="703">
        <f>+'MSU Moorhead'!C101</f>
        <v>533.71</v>
      </c>
      <c r="D67" s="704">
        <f t="shared" si="8"/>
        <v>3.6732711732711892E-2</v>
      </c>
      <c r="E67" s="670">
        <f t="shared" si="9"/>
        <v>18.910000000000082</v>
      </c>
      <c r="F67" s="702">
        <f>+'1H - Masters'!C$7</f>
        <v>533.71</v>
      </c>
      <c r="G67" s="705">
        <f t="shared" si="10"/>
        <v>0</v>
      </c>
      <c r="H67" s="1"/>
    </row>
    <row r="68" spans="1:8" ht="15.75" x14ac:dyDescent="0.25">
      <c r="A68" s="504" t="s">
        <v>972</v>
      </c>
      <c r="B68" s="703">
        <v>572</v>
      </c>
      <c r="C68" s="703">
        <f>+'MSU Moorhead'!C102</f>
        <v>594.88</v>
      </c>
      <c r="D68" s="704">
        <f t="shared" si="8"/>
        <v>3.9999999999999994E-2</v>
      </c>
      <c r="E68" s="670">
        <f t="shared" si="9"/>
        <v>22.879999999999995</v>
      </c>
      <c r="F68" s="702">
        <f>+'1H - Masters'!C$7</f>
        <v>533.71</v>
      </c>
      <c r="G68" s="705">
        <f t="shared" si="10"/>
        <v>61.169999999999959</v>
      </c>
      <c r="H68" s="1"/>
    </row>
    <row r="69" spans="1:8" ht="15.75" x14ac:dyDescent="0.25">
      <c r="A69" s="504" t="s">
        <v>973</v>
      </c>
      <c r="B69" s="703">
        <v>535.6</v>
      </c>
      <c r="C69" s="703">
        <f>+'MSU Moorhead'!C103</f>
        <v>546.30999999999995</v>
      </c>
      <c r="D69" s="704">
        <f t="shared" si="8"/>
        <v>1.9996265870052134E-2</v>
      </c>
      <c r="E69" s="670">
        <f t="shared" si="9"/>
        <v>10.709999999999923</v>
      </c>
      <c r="F69" s="702">
        <f>+'1H - Masters'!C$7</f>
        <v>533.71</v>
      </c>
      <c r="G69" s="705">
        <f t="shared" si="10"/>
        <v>12.599999999999909</v>
      </c>
      <c r="H69" s="1"/>
    </row>
    <row r="70" spans="1:8" ht="15.75" x14ac:dyDescent="0.25">
      <c r="A70" s="504" t="s">
        <v>974</v>
      </c>
      <c r="B70" s="703">
        <v>535.6</v>
      </c>
      <c r="C70" s="703">
        <f>+'MSU Moorhead'!C104</f>
        <v>546.30999999999995</v>
      </c>
      <c r="D70" s="704">
        <f t="shared" si="8"/>
        <v>1.9996265870052134E-2</v>
      </c>
      <c r="E70" s="670">
        <f t="shared" si="9"/>
        <v>10.709999999999923</v>
      </c>
      <c r="F70" s="702">
        <f>+'1H - Masters'!C$7</f>
        <v>533.71</v>
      </c>
      <c r="G70" s="705">
        <f t="shared" si="10"/>
        <v>12.599999999999909</v>
      </c>
      <c r="H70" s="1"/>
    </row>
    <row r="71" spans="1:8" ht="15.75" x14ac:dyDescent="0.25">
      <c r="A71" s="504" t="s">
        <v>975</v>
      </c>
      <c r="B71" s="703">
        <v>625.87</v>
      </c>
      <c r="C71" s="703">
        <f>+'MSU Moorhead'!C105</f>
        <v>638.39</v>
      </c>
      <c r="D71" s="704">
        <f t="shared" si="8"/>
        <v>2.0004154217329449E-2</v>
      </c>
      <c r="E71" s="670">
        <f t="shared" si="9"/>
        <v>12.519999999999982</v>
      </c>
      <c r="F71" s="702">
        <f>+'1H - Masters'!C$7</f>
        <v>533.71</v>
      </c>
      <c r="G71" s="705">
        <f t="shared" si="10"/>
        <v>104.67999999999995</v>
      </c>
      <c r="H71" s="1"/>
    </row>
    <row r="72" spans="1:8" ht="15.75" x14ac:dyDescent="0.25">
      <c r="A72" s="504" t="s">
        <v>976</v>
      </c>
      <c r="B72" s="703">
        <v>650</v>
      </c>
      <c r="C72" s="703">
        <f>+'MSU Moorhead'!C106</f>
        <v>676</v>
      </c>
      <c r="D72" s="704">
        <f t="shared" si="8"/>
        <v>0.04</v>
      </c>
      <c r="E72" s="670">
        <f t="shared" si="9"/>
        <v>26</v>
      </c>
      <c r="F72" s="702">
        <f>+'1H - Masters'!C$7</f>
        <v>533.71</v>
      </c>
      <c r="G72" s="705">
        <f t="shared" si="10"/>
        <v>142.28999999999996</v>
      </c>
      <c r="H72" s="1"/>
    </row>
    <row r="73" spans="1:8" ht="15.75" x14ac:dyDescent="0.25">
      <c r="A73" s="504" t="s">
        <v>977</v>
      </c>
      <c r="B73" s="703">
        <v>525.38</v>
      </c>
      <c r="C73" s="703">
        <f>+'MSU Moorhead'!C107</f>
        <v>533.71</v>
      </c>
      <c r="D73" s="704">
        <f t="shared" si="8"/>
        <v>1.5855190528760214E-2</v>
      </c>
      <c r="E73" s="670">
        <f t="shared" si="9"/>
        <v>8.3300000000000409</v>
      </c>
      <c r="F73" s="702">
        <f>+'1H - Masters'!C$7</f>
        <v>533.71</v>
      </c>
      <c r="G73" s="705">
        <f t="shared" si="10"/>
        <v>0</v>
      </c>
      <c r="H73" s="1"/>
    </row>
    <row r="74" spans="1:8" ht="31.5" x14ac:dyDescent="0.25">
      <c r="A74" s="504" t="s">
        <v>978</v>
      </c>
      <c r="B74" s="703">
        <v>559.99</v>
      </c>
      <c r="C74" s="703">
        <f>+'MSU Moorhead'!C108</f>
        <v>582.39</v>
      </c>
      <c r="D74" s="704">
        <f t="shared" si="8"/>
        <v>4.0000714298469575E-2</v>
      </c>
      <c r="E74" s="670">
        <f t="shared" si="9"/>
        <v>22.399999999999977</v>
      </c>
      <c r="F74" s="702">
        <f>+'1H - Masters'!C$7</f>
        <v>533.71</v>
      </c>
      <c r="G74" s="705">
        <f t="shared" si="10"/>
        <v>48.67999999999995</v>
      </c>
      <c r="H74" s="1"/>
    </row>
    <row r="75" spans="1:8" ht="15.75" x14ac:dyDescent="0.25">
      <c r="A75" s="504" t="s">
        <v>979</v>
      </c>
      <c r="B75" s="703">
        <v>650</v>
      </c>
      <c r="C75" s="703">
        <f>+'MSU Moorhead'!C109</f>
        <v>663</v>
      </c>
      <c r="D75" s="704">
        <f t="shared" si="8"/>
        <v>0.02</v>
      </c>
      <c r="E75" s="670">
        <f t="shared" si="9"/>
        <v>13</v>
      </c>
      <c r="F75" s="702">
        <f>+'1H - Masters'!C$7</f>
        <v>533.71</v>
      </c>
      <c r="G75" s="705">
        <f t="shared" si="10"/>
        <v>129.28999999999996</v>
      </c>
      <c r="H75" s="1"/>
    </row>
    <row r="76" spans="1:8" ht="15.75" x14ac:dyDescent="0.25">
      <c r="A76" s="700" t="s">
        <v>52</v>
      </c>
      <c r="B76" s="826"/>
      <c r="C76" s="668"/>
      <c r="D76" s="669"/>
      <c r="E76" s="668"/>
      <c r="F76" s="668"/>
      <c r="G76" s="669"/>
      <c r="H76" s="1"/>
    </row>
    <row r="77" spans="1:8" ht="15.75" x14ac:dyDescent="0.25">
      <c r="A77" s="701" t="s">
        <v>980</v>
      </c>
      <c r="B77" s="703">
        <v>963.5</v>
      </c>
      <c r="C77" s="703">
        <f>+'St Cloud SU'!C47</f>
        <v>1001.08</v>
      </c>
      <c r="D77" s="704">
        <f t="shared" ref="D77:D94" si="11">E77/B77</f>
        <v>3.9003632589517424E-2</v>
      </c>
      <c r="E77" s="670">
        <f t="shared" ref="E77:E94" si="12">+C77-B77</f>
        <v>37.580000000000041</v>
      </c>
      <c r="F77" s="702">
        <f>+'1H - Masters'!C$10</f>
        <v>536.82000000000005</v>
      </c>
      <c r="G77" s="709">
        <f t="shared" ref="G77:G82" si="13">+C77-F77</f>
        <v>464.26</v>
      </c>
      <c r="H77" s="1"/>
    </row>
    <row r="78" spans="1:8" ht="31.5" x14ac:dyDescent="0.25">
      <c r="A78" s="701" t="s">
        <v>981</v>
      </c>
      <c r="B78" s="703">
        <v>637.27</v>
      </c>
      <c r="C78" s="703">
        <f>+'St Cloud SU'!C48</f>
        <v>662.12</v>
      </c>
      <c r="D78" s="704">
        <f t="shared" si="11"/>
        <v>3.8994460746622349E-2</v>
      </c>
      <c r="E78" s="670">
        <f t="shared" si="12"/>
        <v>24.850000000000023</v>
      </c>
      <c r="F78" s="702">
        <f>+'1H - Masters'!C$10</f>
        <v>536.82000000000005</v>
      </c>
      <c r="G78" s="709">
        <f t="shared" si="13"/>
        <v>125.29999999999995</v>
      </c>
      <c r="H78" s="1"/>
    </row>
    <row r="79" spans="1:8" ht="15.75" x14ac:dyDescent="0.25">
      <c r="A79" s="701" t="s">
        <v>982</v>
      </c>
      <c r="B79" s="703">
        <v>521.61</v>
      </c>
      <c r="C79" s="703">
        <f>+'St Cloud SU'!C49</f>
        <v>541.95000000000005</v>
      </c>
      <c r="D79" s="704">
        <f t="shared" si="11"/>
        <v>3.8994651176166163E-2</v>
      </c>
      <c r="E79" s="670">
        <f t="shared" si="12"/>
        <v>20.340000000000032</v>
      </c>
      <c r="F79" s="702">
        <f>+'1H - Masters'!C$10</f>
        <v>536.82000000000005</v>
      </c>
      <c r="G79" s="709">
        <f t="shared" si="13"/>
        <v>5.1299999999999955</v>
      </c>
      <c r="H79" s="1"/>
    </row>
    <row r="80" spans="1:8" ht="15.75" x14ac:dyDescent="0.25">
      <c r="A80" s="701" t="s">
        <v>983</v>
      </c>
      <c r="B80" s="703">
        <v>963.5</v>
      </c>
      <c r="C80" s="703">
        <f>+'St Cloud SU'!C50</f>
        <v>1001.08</v>
      </c>
      <c r="D80" s="704">
        <f t="shared" si="11"/>
        <v>3.9003632589517424E-2</v>
      </c>
      <c r="E80" s="670">
        <f t="shared" si="12"/>
        <v>37.580000000000041</v>
      </c>
      <c r="F80" s="702">
        <f>+'1H - Masters'!C$10</f>
        <v>536.82000000000005</v>
      </c>
      <c r="G80" s="709">
        <f t="shared" si="13"/>
        <v>464.26</v>
      </c>
      <c r="H80" s="1"/>
    </row>
    <row r="81" spans="1:8" ht="31.5" x14ac:dyDescent="0.25">
      <c r="A81" s="701" t="s">
        <v>984</v>
      </c>
      <c r="B81" s="703">
        <v>963.5</v>
      </c>
      <c r="C81" s="703">
        <f>+'St Cloud SU'!C51</f>
        <v>1001.08</v>
      </c>
      <c r="D81" s="704">
        <f t="shared" si="11"/>
        <v>3.9003632589517424E-2</v>
      </c>
      <c r="E81" s="670">
        <f t="shared" si="12"/>
        <v>37.580000000000041</v>
      </c>
      <c r="F81" s="702">
        <f>+'1H - Masters'!C$10</f>
        <v>536.82000000000005</v>
      </c>
      <c r="G81" s="709">
        <f t="shared" si="13"/>
        <v>464.26</v>
      </c>
      <c r="H81" s="1"/>
    </row>
    <row r="82" spans="1:8" ht="15.75" x14ac:dyDescent="0.25">
      <c r="A82" s="701" t="s">
        <v>985</v>
      </c>
      <c r="B82" s="703">
        <v>483.2</v>
      </c>
      <c r="C82" s="703">
        <f>+'St Cloud SU'!C52</f>
        <v>502.05</v>
      </c>
      <c r="D82" s="704">
        <f t="shared" si="11"/>
        <v>3.9010761589404024E-2</v>
      </c>
      <c r="E82" s="670">
        <f t="shared" si="12"/>
        <v>18.850000000000023</v>
      </c>
      <c r="F82" s="702">
        <f>+'1H - Masters'!C$10</f>
        <v>536.82000000000005</v>
      </c>
      <c r="G82" s="709">
        <f t="shared" si="13"/>
        <v>-34.770000000000039</v>
      </c>
      <c r="H82" s="1"/>
    </row>
    <row r="83" spans="1:8" ht="15.75" x14ac:dyDescent="0.25">
      <c r="A83" s="701" t="s">
        <v>986</v>
      </c>
      <c r="B83" s="703">
        <v>622.28</v>
      </c>
      <c r="C83" s="703">
        <f>+'St Cloud SU'!C53</f>
        <v>646.54999999999995</v>
      </c>
      <c r="D83" s="704">
        <f t="shared" si="11"/>
        <v>3.9001735553127179E-2</v>
      </c>
      <c r="E83" s="670">
        <f t="shared" si="12"/>
        <v>24.269999999999982</v>
      </c>
      <c r="F83" s="702">
        <f>+'1H - Masters'!C$10</f>
        <v>536.82000000000005</v>
      </c>
      <c r="G83" s="709">
        <v>50</v>
      </c>
      <c r="H83" s="1"/>
    </row>
    <row r="84" spans="1:8" ht="31.5" x14ac:dyDescent="0.25">
      <c r="A84" s="701" t="s">
        <v>987</v>
      </c>
      <c r="B84" s="703">
        <v>537.20000000000005</v>
      </c>
      <c r="C84" s="703">
        <f>+'St Cloud SU'!C54</f>
        <v>558.15</v>
      </c>
      <c r="D84" s="704">
        <f t="shared" si="11"/>
        <v>3.8998510796723625E-2</v>
      </c>
      <c r="E84" s="670">
        <f t="shared" si="12"/>
        <v>20.949999999999932</v>
      </c>
      <c r="F84" s="702">
        <f>+'1H - Masters'!C$10</f>
        <v>536.82000000000005</v>
      </c>
      <c r="G84" s="709">
        <v>51</v>
      </c>
      <c r="H84" s="1"/>
    </row>
    <row r="85" spans="1:8" ht="15.75" x14ac:dyDescent="0.25">
      <c r="A85" s="701" t="s">
        <v>988</v>
      </c>
      <c r="B85" s="703">
        <v>620.54</v>
      </c>
      <c r="C85" s="703">
        <f>+'St Cloud SU'!C55</f>
        <v>620.54</v>
      </c>
      <c r="D85" s="704">
        <f t="shared" si="11"/>
        <v>0</v>
      </c>
      <c r="E85" s="670">
        <f t="shared" si="12"/>
        <v>0</v>
      </c>
      <c r="F85" s="702">
        <f>+'1H - Masters'!C$10</f>
        <v>536.82000000000005</v>
      </c>
      <c r="G85" s="709">
        <v>52</v>
      </c>
      <c r="H85" s="1"/>
    </row>
    <row r="86" spans="1:8" ht="15.75" x14ac:dyDescent="0.25">
      <c r="A86" s="701" t="s">
        <v>989</v>
      </c>
      <c r="B86" s="703">
        <v>554.95000000000005</v>
      </c>
      <c r="C86" s="703">
        <f>+'St Cloud SU'!C56</f>
        <v>576.59</v>
      </c>
      <c r="D86" s="704">
        <f t="shared" si="11"/>
        <v>3.8994504009370184E-2</v>
      </c>
      <c r="E86" s="670">
        <f t="shared" si="12"/>
        <v>21.639999999999986</v>
      </c>
      <c r="F86" s="702">
        <f>+'1H - Masters'!C$10</f>
        <v>536.82000000000005</v>
      </c>
      <c r="G86" s="709">
        <f t="shared" ref="G86:G94" si="14">+C86-F86</f>
        <v>39.769999999999982</v>
      </c>
      <c r="H86" s="1"/>
    </row>
    <row r="87" spans="1:8" ht="15.75" x14ac:dyDescent="0.25">
      <c r="A87" s="701" t="s">
        <v>990</v>
      </c>
      <c r="B87" s="703">
        <v>563.33000000000004</v>
      </c>
      <c r="C87" s="703">
        <f>+'St Cloud SU'!C57</f>
        <v>585.29999999999995</v>
      </c>
      <c r="D87" s="704">
        <f t="shared" si="11"/>
        <v>3.9000230770596118E-2</v>
      </c>
      <c r="E87" s="670">
        <f t="shared" si="12"/>
        <v>21.969999999999914</v>
      </c>
      <c r="F87" s="702">
        <f>+'1H - Masters'!C$10</f>
        <v>536.82000000000005</v>
      </c>
      <c r="G87" s="709">
        <f t="shared" si="14"/>
        <v>48.479999999999905</v>
      </c>
      <c r="H87" s="1"/>
    </row>
    <row r="88" spans="1:8" ht="15.75" x14ac:dyDescent="0.25">
      <c r="A88" s="701" t="s">
        <v>991</v>
      </c>
      <c r="B88" s="703">
        <v>591.95000000000005</v>
      </c>
      <c r="C88" s="703">
        <f>+'St Cloud SU'!C58</f>
        <v>615.04</v>
      </c>
      <c r="D88" s="704">
        <f t="shared" si="11"/>
        <v>3.9006672860883378E-2</v>
      </c>
      <c r="E88" s="670">
        <f t="shared" si="12"/>
        <v>23.089999999999918</v>
      </c>
      <c r="F88" s="702">
        <f>+'1H - Masters'!C$10</f>
        <v>536.82000000000005</v>
      </c>
      <c r="G88" s="709">
        <f t="shared" si="14"/>
        <v>78.219999999999914</v>
      </c>
      <c r="H88" s="1"/>
    </row>
    <row r="89" spans="1:8" ht="15.75" x14ac:dyDescent="0.25">
      <c r="A89" s="701" t="s">
        <v>992</v>
      </c>
      <c r="B89" s="703">
        <v>554.95000000000005</v>
      </c>
      <c r="C89" s="703">
        <f>+'St Cloud SU'!C59</f>
        <v>576.6</v>
      </c>
      <c r="D89" s="704">
        <f t="shared" si="11"/>
        <v>3.9012523650779306E-2</v>
      </c>
      <c r="E89" s="670">
        <f t="shared" si="12"/>
        <v>21.649999999999977</v>
      </c>
      <c r="F89" s="702">
        <f>+'1H - Masters'!C$10</f>
        <v>536.82000000000005</v>
      </c>
      <c r="G89" s="709">
        <f t="shared" si="14"/>
        <v>39.779999999999973</v>
      </c>
      <c r="H89" s="1"/>
    </row>
    <row r="90" spans="1:8" ht="15.75" x14ac:dyDescent="0.25">
      <c r="A90" s="701" t="s">
        <v>993</v>
      </c>
      <c r="B90" s="703">
        <v>705.38</v>
      </c>
      <c r="C90" s="703">
        <f>+'St Cloud SU'!C60</f>
        <v>732.89</v>
      </c>
      <c r="D90" s="704">
        <f t="shared" si="11"/>
        <v>3.9000255181604229E-2</v>
      </c>
      <c r="E90" s="670">
        <f t="shared" si="12"/>
        <v>27.509999999999991</v>
      </c>
      <c r="F90" s="702">
        <f>+'1H - Masters'!C$10</f>
        <v>536.82000000000005</v>
      </c>
      <c r="G90" s="709">
        <f t="shared" si="14"/>
        <v>196.06999999999994</v>
      </c>
      <c r="H90" s="1"/>
    </row>
    <row r="91" spans="1:8" ht="15.75" x14ac:dyDescent="0.25">
      <c r="A91" s="701" t="s">
        <v>994</v>
      </c>
      <c r="B91" s="703">
        <v>563.33000000000004</v>
      </c>
      <c r="C91" s="703">
        <f>+'St Cloud SU'!C61</f>
        <v>585.29999999999995</v>
      </c>
      <c r="D91" s="704">
        <f t="shared" si="11"/>
        <v>3.9000230770596118E-2</v>
      </c>
      <c r="E91" s="670">
        <f t="shared" si="12"/>
        <v>21.969999999999914</v>
      </c>
      <c r="F91" s="702">
        <f>+'1H - Masters'!C$10</f>
        <v>536.82000000000005</v>
      </c>
      <c r="G91" s="709">
        <f t="shared" si="14"/>
        <v>48.479999999999905</v>
      </c>
      <c r="H91" s="1"/>
    </row>
    <row r="92" spans="1:8" ht="31.5" x14ac:dyDescent="0.25">
      <c r="A92" s="701" t="s">
        <v>995</v>
      </c>
      <c r="B92" s="703">
        <v>516.66999999999996</v>
      </c>
      <c r="C92" s="703">
        <f>+'St Cloud SU'!C62</f>
        <v>536.82000000000005</v>
      </c>
      <c r="D92" s="704">
        <f t="shared" si="11"/>
        <v>3.8999748388720251E-2</v>
      </c>
      <c r="E92" s="670">
        <f t="shared" si="12"/>
        <v>20.150000000000091</v>
      </c>
      <c r="F92" s="702">
        <f>+'1H - Masters'!C$10</f>
        <v>536.82000000000005</v>
      </c>
      <c r="G92" s="709">
        <f t="shared" si="14"/>
        <v>0</v>
      </c>
      <c r="H92" s="1"/>
    </row>
    <row r="93" spans="1:8" ht="15.75" x14ac:dyDescent="0.25">
      <c r="A93" s="701" t="s">
        <v>996</v>
      </c>
      <c r="B93" s="703">
        <v>750.75</v>
      </c>
      <c r="C93" s="703">
        <f>+'St Cloud SU'!C63</f>
        <v>780.03</v>
      </c>
      <c r="D93" s="704">
        <f t="shared" si="11"/>
        <v>3.9000999000998966E-2</v>
      </c>
      <c r="E93" s="670">
        <f t="shared" si="12"/>
        <v>29.279999999999973</v>
      </c>
      <c r="F93" s="702">
        <f>+'1H - Masters'!C$10</f>
        <v>536.82000000000005</v>
      </c>
      <c r="G93" s="709">
        <f t="shared" si="14"/>
        <v>243.20999999999992</v>
      </c>
      <c r="H93" s="1"/>
    </row>
    <row r="94" spans="1:8" ht="15.75" x14ac:dyDescent="0.25">
      <c r="A94" s="701" t="s">
        <v>997</v>
      </c>
      <c r="B94" s="703">
        <v>1019.2</v>
      </c>
      <c r="C94" s="703">
        <f>+'St Cloud SU'!C64</f>
        <v>1058.95</v>
      </c>
      <c r="D94" s="704">
        <f t="shared" si="11"/>
        <v>3.9001177394034532E-2</v>
      </c>
      <c r="E94" s="670">
        <f t="shared" si="12"/>
        <v>39.75</v>
      </c>
      <c r="F94" s="702">
        <f>+'1H - Masters'!C$10</f>
        <v>536.82000000000005</v>
      </c>
      <c r="G94" s="709">
        <f t="shared" si="14"/>
        <v>522.13</v>
      </c>
      <c r="H94" s="1"/>
    </row>
    <row r="95" spans="1:8" ht="15.75" x14ac:dyDescent="0.25">
      <c r="A95" s="700" t="s">
        <v>55</v>
      </c>
      <c r="B95" s="711"/>
      <c r="C95" s="711"/>
      <c r="D95" s="711"/>
      <c r="E95" s="668"/>
      <c r="F95" s="668"/>
      <c r="G95" s="669"/>
      <c r="H95" s="1"/>
    </row>
    <row r="96" spans="1:8" ht="31.5" x14ac:dyDescent="0.25">
      <c r="A96" s="701" t="s">
        <v>1000</v>
      </c>
      <c r="B96" s="706">
        <v>537.96</v>
      </c>
      <c r="C96" s="703">
        <f>+'Winona SU'!C30</f>
        <v>537.96</v>
      </c>
      <c r="D96" s="704">
        <f t="shared" ref="D96:D102" si="15">E96/B96</f>
        <v>0</v>
      </c>
      <c r="E96" s="670">
        <f>+C96-B96</f>
        <v>0</v>
      </c>
      <c r="F96" s="702">
        <f>+'1H - Masters'!C$11</f>
        <v>497.41</v>
      </c>
      <c r="G96" s="705">
        <f>+C96-F96</f>
        <v>40.550000000000011</v>
      </c>
      <c r="H96" s="1"/>
    </row>
    <row r="97" spans="1:9" ht="15.75" x14ac:dyDescent="0.25">
      <c r="A97" s="701" t="s">
        <v>1001</v>
      </c>
      <c r="B97" s="706">
        <v>539.6</v>
      </c>
      <c r="C97" s="703">
        <f>+'Winona SU'!C31</f>
        <v>556.41999999999996</v>
      </c>
      <c r="D97" s="704">
        <f t="shared" si="15"/>
        <v>3.1171237954039911E-2</v>
      </c>
      <c r="E97" s="670">
        <f>+C97-B97</f>
        <v>16.819999999999936</v>
      </c>
      <c r="F97" s="702">
        <f>+'1H - Masters'!C$11</f>
        <v>497.41</v>
      </c>
      <c r="G97" s="705">
        <f>+C97-F97</f>
        <v>59.009999999999934</v>
      </c>
      <c r="H97" s="1"/>
    </row>
    <row r="98" spans="1:9" ht="15.75" x14ac:dyDescent="0.25">
      <c r="A98" s="701" t="s">
        <v>1002</v>
      </c>
      <c r="B98" s="706">
        <v>731</v>
      </c>
      <c r="C98" s="703">
        <f>+'Winona SU'!C32</f>
        <v>731</v>
      </c>
      <c r="D98" s="704">
        <f t="shared" si="15"/>
        <v>0</v>
      </c>
      <c r="E98" s="670">
        <f>+C98-B98</f>
        <v>0</v>
      </c>
      <c r="F98" s="702">
        <f>+'1H - Masters'!C$11</f>
        <v>497.41</v>
      </c>
      <c r="G98" s="705">
        <f>+C98-F98</f>
        <v>233.58999999999997</v>
      </c>
      <c r="H98" s="1"/>
    </row>
    <row r="99" spans="1:9" ht="15.75" x14ac:dyDescent="0.25">
      <c r="A99" s="505" t="s">
        <v>1003</v>
      </c>
      <c r="B99" s="506">
        <v>485.09</v>
      </c>
      <c r="C99" s="703">
        <f>+'Winona SU'!C33</f>
        <v>501.91</v>
      </c>
      <c r="D99" s="503">
        <f t="shared" si="15"/>
        <v>3.4673978024696551E-2</v>
      </c>
      <c r="E99" s="346">
        <f>+C99-B99</f>
        <v>16.82000000000005</v>
      </c>
      <c r="F99" s="702">
        <f>+'1H - Masters'!C$11</f>
        <v>497.41</v>
      </c>
      <c r="G99" s="705">
        <f>+C99-F99</f>
        <v>4.5</v>
      </c>
      <c r="H99" s="1"/>
    </row>
    <row r="100" spans="1:9" ht="15.75" x14ac:dyDescent="0.25">
      <c r="A100" s="165" t="s">
        <v>1004</v>
      </c>
      <c r="B100" s="219">
        <v>636.44000000000005</v>
      </c>
      <c r="C100" s="703">
        <f>+'Winona SU'!C34</f>
        <v>636.44000000000005</v>
      </c>
      <c r="D100" s="503">
        <f t="shared" si="15"/>
        <v>0</v>
      </c>
      <c r="E100" s="346">
        <f>+C100-B100</f>
        <v>0</v>
      </c>
      <c r="F100" s="670">
        <f>+'1H - Masters'!C$11</f>
        <v>497.41</v>
      </c>
      <c r="G100" s="705">
        <f>+C100-F100</f>
        <v>139.03000000000003</v>
      </c>
      <c r="H100" s="1"/>
    </row>
    <row r="101" spans="1:9" ht="15.75" x14ac:dyDescent="0.25">
      <c r="A101" s="428" t="s">
        <v>1005</v>
      </c>
      <c r="B101" s="429">
        <v>530.59</v>
      </c>
      <c r="C101" s="507">
        <f>+'Winona SU'!C35</f>
        <v>547.41</v>
      </c>
      <c r="D101" s="503">
        <f t="shared" si="15"/>
        <v>3.1700559754235726E-2</v>
      </c>
      <c r="E101" s="346">
        <f t="shared" ref="E101" si="16">+C101-B101</f>
        <v>16.819999999999936</v>
      </c>
      <c r="F101" s="670">
        <f>+'1H - Masters'!C$11</f>
        <v>497.41</v>
      </c>
      <c r="G101" s="705">
        <f t="shared" ref="G101" si="17">+C101-F101</f>
        <v>49.999999999999943</v>
      </c>
      <c r="H101" s="1"/>
    </row>
    <row r="102" spans="1:9" ht="31.5" x14ac:dyDescent="0.25">
      <c r="A102" s="713" t="s">
        <v>1006</v>
      </c>
      <c r="B102" s="714">
        <v>514.41999999999996</v>
      </c>
      <c r="C102" s="715">
        <f>+'Winona SU'!C48</f>
        <v>514.41999999999996</v>
      </c>
      <c r="D102" s="716">
        <f t="shared" si="15"/>
        <v>0</v>
      </c>
      <c r="E102" s="717">
        <f>+C102-B102</f>
        <v>0</v>
      </c>
      <c r="F102" s="717">
        <f>+'1H - Masters'!C$11</f>
        <v>497.41</v>
      </c>
      <c r="G102" s="718">
        <f>+C102-F102</f>
        <v>17.009999999999934</v>
      </c>
      <c r="H102" s="1"/>
    </row>
    <row r="103" spans="1:9" x14ac:dyDescent="0.2">
      <c r="A103" s="75"/>
      <c r="B103" s="309"/>
      <c r="C103" s="309"/>
      <c r="D103" s="309"/>
      <c r="E103" s="309"/>
      <c r="F103" s="309"/>
      <c r="G103" s="309"/>
      <c r="H103"/>
      <c r="I103"/>
    </row>
  </sheetData>
  <mergeCells count="3">
    <mergeCell ref="C3:D3"/>
    <mergeCell ref="E3:G3"/>
    <mergeCell ref="C60:D60"/>
  </mergeCells>
  <pageMargins left="0.7" right="0.7" top="0.75" bottom="0.75" header="0.3" footer="0.3"/>
  <pageSetup scale="93" orientation="portrait" r:id="rId1"/>
  <headerFooter>
    <oddHeader>&amp;R&amp;"Calibri,Regular"Attachment 1H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H16"/>
  <sheetViews>
    <sheetView zoomScaleNormal="100" zoomScaleSheetLayoutView="100" workbookViewId="0">
      <selection activeCell="A17" sqref="A17"/>
    </sheetView>
  </sheetViews>
  <sheetFormatPr defaultColWidth="9.140625" defaultRowHeight="12.75" x14ac:dyDescent="0.2"/>
  <cols>
    <col min="1" max="1" width="46.42578125" style="51" customWidth="1"/>
    <col min="2" max="3" width="10.42578125" style="73" bestFit="1" customWidth="1"/>
    <col min="4" max="4" width="9.140625" style="73"/>
    <col min="5" max="5" width="10.28515625" style="73" customWidth="1"/>
    <col min="6" max="6" width="9.140625" style="73" customWidth="1"/>
    <col min="7" max="7" width="11.85546875" style="73" customWidth="1"/>
    <col min="8" max="8" width="9.140625" style="51" customWidth="1"/>
    <col min="9" max="16384" width="9.140625" style="51"/>
  </cols>
  <sheetData>
    <row r="1" spans="1:8" ht="15.75" x14ac:dyDescent="0.25">
      <c r="A1" s="45" t="s">
        <v>0</v>
      </c>
    </row>
    <row r="2" spans="1:8" ht="15.75" x14ac:dyDescent="0.2">
      <c r="A2" s="311" t="s">
        <v>1295</v>
      </c>
      <c r="B2" s="344"/>
      <c r="C2" s="344"/>
      <c r="D2" s="344"/>
      <c r="E2" s="309"/>
      <c r="F2" s="309"/>
      <c r="G2" s="309"/>
      <c r="H2"/>
    </row>
    <row r="3" spans="1:8" ht="15.75" x14ac:dyDescent="0.2">
      <c r="A3" s="281"/>
      <c r="B3" s="345" t="s">
        <v>57</v>
      </c>
      <c r="C3" s="883" t="s">
        <v>58</v>
      </c>
      <c r="D3" s="883"/>
      <c r="E3" s="884" t="s">
        <v>58</v>
      </c>
      <c r="F3" s="884"/>
      <c r="G3" s="884"/>
    </row>
    <row r="4" spans="1:8" ht="63" x14ac:dyDescent="0.25">
      <c r="A4" s="719" t="s">
        <v>1007</v>
      </c>
      <c r="B4" s="698" t="s">
        <v>1008</v>
      </c>
      <c r="C4" s="698" t="s">
        <v>1008</v>
      </c>
      <c r="D4" s="698" t="s">
        <v>7</v>
      </c>
      <c r="E4" s="667" t="s">
        <v>397</v>
      </c>
      <c r="F4" s="699" t="s">
        <v>63</v>
      </c>
      <c r="G4" s="699" t="s">
        <v>398</v>
      </c>
      <c r="H4" s="1"/>
    </row>
    <row r="5" spans="1:8" ht="15.75" x14ac:dyDescent="0.25">
      <c r="A5" s="827" t="s">
        <v>44</v>
      </c>
      <c r="B5" s="710"/>
      <c r="C5" s="885"/>
      <c r="D5" s="886"/>
      <c r="E5" s="674"/>
      <c r="F5" s="675"/>
      <c r="G5" s="676"/>
      <c r="H5" s="1"/>
    </row>
    <row r="6" spans="1:8" s="27" customFormat="1" ht="15.75" x14ac:dyDescent="0.25">
      <c r="A6" s="720" t="s">
        <v>1009</v>
      </c>
      <c r="B6" s="721">
        <v>527.82000000000005</v>
      </c>
      <c r="C6" s="721">
        <f>+'Bemidji SU'!C68</f>
        <v>546.29</v>
      </c>
      <c r="D6" s="704">
        <f t="shared" ref="D6:D14" si="0">+(C6-B6)/B6</f>
        <v>3.4992990034481287E-2</v>
      </c>
      <c r="E6" s="712">
        <f t="shared" ref="E6:E14" si="1">+C6-B6</f>
        <v>18.469999999999914</v>
      </c>
      <c r="F6" s="722">
        <f>'1H - Masters'!C$5</f>
        <v>530</v>
      </c>
      <c r="G6" s="709">
        <f t="shared" ref="G6:G14" si="2">+C6-F6</f>
        <v>16.289999999999964</v>
      </c>
    </row>
    <row r="7" spans="1:8" s="27" customFormat="1" ht="15.75" x14ac:dyDescent="0.25">
      <c r="A7" s="720" t="s">
        <v>1010</v>
      </c>
      <c r="B7" s="721">
        <v>527.82000000000005</v>
      </c>
      <c r="C7" s="721">
        <f>+'Bemidji SU'!C69</f>
        <v>546.29</v>
      </c>
      <c r="D7" s="704">
        <f t="shared" si="0"/>
        <v>3.4992990034481287E-2</v>
      </c>
      <c r="E7" s="712">
        <f t="shared" si="1"/>
        <v>18.469999999999914</v>
      </c>
      <c r="F7" s="722">
        <f>'1H - Masters'!C$5</f>
        <v>530</v>
      </c>
      <c r="G7" s="709">
        <f t="shared" si="2"/>
        <v>16.289999999999964</v>
      </c>
    </row>
    <row r="8" spans="1:8" s="27" customFormat="1" ht="15.75" x14ac:dyDescent="0.25">
      <c r="A8" s="720" t="s">
        <v>1011</v>
      </c>
      <c r="B8" s="721">
        <v>527.82000000000005</v>
      </c>
      <c r="C8" s="721">
        <f>+'Bemidji SU'!C70</f>
        <v>546.29</v>
      </c>
      <c r="D8" s="704">
        <f t="shared" si="0"/>
        <v>3.4992990034481287E-2</v>
      </c>
      <c r="E8" s="712">
        <f t="shared" si="1"/>
        <v>18.469999999999914</v>
      </c>
      <c r="F8" s="722">
        <f>'1H - Masters'!C$5</f>
        <v>530</v>
      </c>
      <c r="G8" s="705">
        <f t="shared" si="2"/>
        <v>16.289999999999964</v>
      </c>
    </row>
    <row r="9" spans="1:8" s="27" customFormat="1" ht="15.75" x14ac:dyDescent="0.25">
      <c r="A9" s="720" t="s">
        <v>1012</v>
      </c>
      <c r="B9" s="721">
        <v>527.82000000000005</v>
      </c>
      <c r="C9" s="721">
        <f>+'Bemidji SU'!C71</f>
        <v>546.29</v>
      </c>
      <c r="D9" s="704">
        <f t="shared" si="0"/>
        <v>3.4992990034481287E-2</v>
      </c>
      <c r="E9" s="712">
        <f t="shared" si="1"/>
        <v>18.469999999999914</v>
      </c>
      <c r="F9" s="722">
        <f>'1H - Masters'!C$5</f>
        <v>530</v>
      </c>
      <c r="G9" s="705">
        <f t="shared" si="2"/>
        <v>16.289999999999964</v>
      </c>
    </row>
    <row r="10" spans="1:8" s="27" customFormat="1" ht="15.75" x14ac:dyDescent="0.25">
      <c r="A10" s="720" t="s">
        <v>1013</v>
      </c>
      <c r="B10" s="721">
        <v>517.47</v>
      </c>
      <c r="C10" s="721">
        <f>+'Bemidji SU'!C72</f>
        <v>535.58000000000004</v>
      </c>
      <c r="D10" s="704">
        <f t="shared" si="0"/>
        <v>3.4997197905192595E-2</v>
      </c>
      <c r="E10" s="712">
        <f t="shared" si="1"/>
        <v>18.110000000000014</v>
      </c>
      <c r="F10" s="722">
        <f>'1H - Masters'!C$5</f>
        <v>530</v>
      </c>
      <c r="G10" s="709">
        <f t="shared" si="2"/>
        <v>5.5800000000000409</v>
      </c>
    </row>
    <row r="11" spans="1:8" s="27" customFormat="1" ht="15.75" x14ac:dyDescent="0.25">
      <c r="A11" s="720" t="s">
        <v>1014</v>
      </c>
      <c r="B11" s="721">
        <v>517.47</v>
      </c>
      <c r="C11" s="721">
        <f>+'Bemidji SU'!C73</f>
        <v>535.58000000000004</v>
      </c>
      <c r="D11" s="704">
        <f t="shared" si="0"/>
        <v>3.4997197905192595E-2</v>
      </c>
      <c r="E11" s="712">
        <f t="shared" si="1"/>
        <v>18.110000000000014</v>
      </c>
      <c r="F11" s="722">
        <f>'1H - Masters'!C$5</f>
        <v>530</v>
      </c>
      <c r="G11" s="709">
        <f t="shared" si="2"/>
        <v>5.5800000000000409</v>
      </c>
    </row>
    <row r="12" spans="1:8" s="27" customFormat="1" ht="31.5" x14ac:dyDescent="0.25">
      <c r="A12" s="720" t="s">
        <v>1015</v>
      </c>
      <c r="B12" s="721">
        <v>527.82000000000005</v>
      </c>
      <c r="C12" s="721">
        <f>+'Bemidji SU'!C74</f>
        <v>546.29</v>
      </c>
      <c r="D12" s="704">
        <f t="shared" si="0"/>
        <v>3.4992990034481287E-2</v>
      </c>
      <c r="E12" s="712">
        <f t="shared" si="1"/>
        <v>18.469999999999914</v>
      </c>
      <c r="F12" s="722">
        <f>'1H - Masters'!C$5</f>
        <v>530</v>
      </c>
      <c r="G12" s="709">
        <f t="shared" si="2"/>
        <v>16.289999999999964</v>
      </c>
    </row>
    <row r="13" spans="1:8" s="27" customFormat="1" ht="31.5" x14ac:dyDescent="0.25">
      <c r="A13" s="720" t="s">
        <v>1016</v>
      </c>
      <c r="B13" s="721">
        <v>527.82000000000005</v>
      </c>
      <c r="C13" s="721">
        <f>+'Bemidji SU'!C75</f>
        <v>546.29</v>
      </c>
      <c r="D13" s="704">
        <f t="shared" si="0"/>
        <v>3.4992990034481287E-2</v>
      </c>
      <c r="E13" s="712">
        <f t="shared" si="1"/>
        <v>18.469999999999914</v>
      </c>
      <c r="F13" s="722">
        <f>'1H - Masters'!C$5</f>
        <v>530</v>
      </c>
      <c r="G13" s="709">
        <f t="shared" si="2"/>
        <v>16.289999999999964</v>
      </c>
    </row>
    <row r="14" spans="1:8" s="27" customFormat="1" ht="15.75" x14ac:dyDescent="0.25">
      <c r="A14" s="720" t="s">
        <v>1017</v>
      </c>
      <c r="B14" s="721">
        <v>522.62</v>
      </c>
      <c r="C14" s="721">
        <f>+'Bemidji SU'!C76</f>
        <v>540.91</v>
      </c>
      <c r="D14" s="704">
        <f t="shared" si="0"/>
        <v>3.4996747158547246E-2</v>
      </c>
      <c r="E14" s="712">
        <f t="shared" si="1"/>
        <v>18.289999999999964</v>
      </c>
      <c r="F14" s="722">
        <f>'1H - Masters'!C$5</f>
        <v>530</v>
      </c>
      <c r="G14" s="709">
        <f t="shared" si="2"/>
        <v>10.909999999999968</v>
      </c>
    </row>
    <row r="15" spans="1:8" ht="15.75" x14ac:dyDescent="0.25">
      <c r="A15" s="827" t="s">
        <v>368</v>
      </c>
      <c r="B15" s="710"/>
      <c r="C15" s="885"/>
      <c r="D15" s="886"/>
      <c r="E15" s="674"/>
      <c r="F15" s="675"/>
      <c r="G15" s="676"/>
      <c r="H15" s="1"/>
    </row>
    <row r="16" spans="1:8" ht="15.75" x14ac:dyDescent="0.25">
      <c r="A16" s="701" t="s">
        <v>1018</v>
      </c>
      <c r="B16" s="347">
        <v>521.63</v>
      </c>
      <c r="C16" s="347">
        <f>'Southwest MSU'!C68</f>
        <v>536.63</v>
      </c>
      <c r="D16" s="348">
        <f>E16/B16</f>
        <v>2.8756014799762284E-2</v>
      </c>
      <c r="E16" s="349">
        <f>+C16-B16</f>
        <v>15</v>
      </c>
      <c r="F16" s="702">
        <f>+'1H - Masters'!C$9</f>
        <v>518</v>
      </c>
      <c r="G16" s="705">
        <f t="shared" ref="G16" si="3">+C16-F16</f>
        <v>18.629999999999995</v>
      </c>
      <c r="H16" s="1"/>
    </row>
  </sheetData>
  <mergeCells count="4">
    <mergeCell ref="C15:D15"/>
    <mergeCell ref="E3:G3"/>
    <mergeCell ref="C3:D3"/>
    <mergeCell ref="C5:D5"/>
  </mergeCells>
  <pageMargins left="0.7" right="0.7" top="0.75" bottom="0.75" header="0.3" footer="0.3"/>
  <pageSetup scale="93" orientation="portrait" r:id="rId1"/>
  <headerFooter>
    <oddHeader>&amp;R&amp;"Calibri,Regular"Attachment 1H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NSCU Document" ma:contentTypeID="0x01010044E5FC19AB5B7648AD6D99D3051F7C2B008599EE3200E1A7409014E4CBE0E85464" ma:contentTypeVersion="57" ma:contentTypeDescription="" ma:contentTypeScope="" ma:versionID="f0b52a34981874b5b2236b6208677c63">
  <xsd:schema xmlns:xsd="http://www.w3.org/2001/XMLSchema" xmlns:xs="http://www.w3.org/2001/XMLSchema" xmlns:p="http://schemas.microsoft.com/office/2006/metadata/properties" xmlns:ns2="457acd53-a7f0-4cf3-8f94-378ab7ca18ac" xmlns:ns4="eada670d-7342-4f98-ab8e-d0f7c8d874b8" targetNamespace="http://schemas.microsoft.com/office/2006/metadata/properties" ma:root="true" ma:fieldsID="9498e104b0d81ed6a6a2d627a31e5235" ns2:_="" ns4:_="">
    <xsd:import namespace="457acd53-a7f0-4cf3-8f94-378ab7ca18ac"/>
    <xsd:import namespace="eada670d-7342-4f98-ab8e-d0f7c8d874b8"/>
    <xsd:element name="properties">
      <xsd:complexType>
        <xsd:sequence>
          <xsd:element name="documentManagement">
            <xsd:complexType>
              <xsd:all>
                <xsd:element ref="ns2:Category1" minOccurs="0"/>
                <xsd:element ref="ns2:Group1" minOccurs="0"/>
                <xsd:element ref="ns2:Topic" minOccurs="0"/>
                <xsd:element ref="ns2:FiscalYear1" minOccurs="0"/>
                <xsd:element ref="ns2:MeetingDate" minOccurs="0"/>
                <xsd:element ref="ns2:Archive" minOccurs="0"/>
                <xsd:element ref="ns2:TaxCatchAll" minOccurs="0"/>
                <xsd:element ref="ns2:TaxCatchAllLabel" minOccurs="0"/>
                <xsd:element ref="ns2:TaxKeywordTaxHTField" minOccurs="0"/>
                <xsd:element ref="ns2:SharedWithUsers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2:Group_x003a_ID" minOccurs="0"/>
                <xsd:element ref="ns4:MediaServiceAutoKeyPoints" minOccurs="0"/>
                <xsd:element ref="ns4:MediaServiceKeyPoints" minOccurs="0"/>
                <xsd:element ref="ns4:_Flow_SignoffStatus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acd53-a7f0-4cf3-8f94-378ab7ca18ac" elementFormDefault="qualified">
    <xsd:import namespace="http://schemas.microsoft.com/office/2006/documentManagement/types"/>
    <xsd:import namespace="http://schemas.microsoft.com/office/infopath/2007/PartnerControls"/>
    <xsd:element name="Category1" ma:index="2" nillable="true" ma:displayName="Category" ma:format="Dropdown" ma:internalName="Category1">
      <xsd:simpleType>
        <xsd:restriction base="dms:Choice">
          <xsd:enumeration value="Allocation Framework"/>
          <xsd:enumeration value="CFO Update"/>
          <xsd:enumeration value="Enrollment"/>
          <xsd:enumeration value="Legislative"/>
          <xsd:enumeration value="Operating Budget"/>
          <xsd:enumeration value="System Data"/>
        </xsd:restriction>
      </xsd:simpleType>
    </xsd:element>
    <xsd:element name="Group1" ma:index="3" nillable="true" ma:displayName="Group" ma:list="{89e2164a-6d69-4dd3-897a-173b0b8406cd}" ma:internalName="Group1" ma:showField="Title" ma:web="457acd53-a7f0-4cf3-8f94-378ab7ca18ac">
      <xsd:simpleType>
        <xsd:restriction base="dms:Lookup"/>
      </xsd:simpleType>
    </xsd:element>
    <xsd:element name="Topic" ma:index="4" nillable="true" ma:displayName="Topic" ma:default="General" ma:internalName="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neral"/>
                    <xsd:enumeration value="Meeting minutes"/>
                    <xsd:enumeration value="Master Document"/>
                    <xsd:enumeration value="Special Request"/>
                    <xsd:enumeration value="Agenda"/>
                    <xsd:enumeration value="Draft"/>
                  </xsd:restriction>
                </xsd:simpleType>
              </xsd:element>
            </xsd:sequence>
          </xsd:extension>
        </xsd:complexContent>
      </xsd:complexType>
    </xsd:element>
    <xsd:element name="FiscalYear1" ma:index="6" nillable="true" ma:displayName="Fiscal Year" ma:internalName="FiscalYear1" ma:readOnly="false">
      <xsd:simpleType>
        <xsd:restriction base="dms:Text">
          <xsd:maxLength value="255"/>
        </xsd:restriction>
      </xsd:simpleType>
    </xsd:element>
    <xsd:element name="MeetingDate" ma:index="7" nillable="true" ma:displayName="Meeting Date" ma:format="DateOnly" ma:internalName="MeetingDate" ma:readOnly="false">
      <xsd:simpleType>
        <xsd:restriction base="dms:DateTime"/>
      </xsd:simpleType>
    </xsd:element>
    <xsd:element name="Archive" ma:index="8" nillable="true" ma:displayName="Archive" ma:default="0" ma:internalName="Archive" ma:readOnly="false">
      <xsd:simpleType>
        <xsd:restriction base="dms:Boolean"/>
      </xsd:simpleType>
    </xsd:element>
    <xsd:element name="TaxCatchAll" ma:index="9" nillable="true" ma:displayName="Taxonomy Catch All Column" ma:description="" ma:hidden="true" ma:list="{5e2fdb51-11f6-438e-869e-9d4c0051e9e7}" ma:internalName="TaxCatchAll" ma:readOnly="false" ma:showField="CatchAllData" ma:web="457acd53-a7f0-4cf3-8f94-378ab7ca1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e2fdb51-11f6-438e-869e-9d4c0051e9e7}" ma:internalName="TaxCatchAllLabel" ma:readOnly="true" ma:showField="CatchAllDataLabel" ma:web="457acd53-a7f0-4cf3-8f94-378ab7ca1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Keywords" ma:readOnly="false" ma:fieldId="{23f27201-bee3-471e-b2e7-b64fd8b7ca38}" ma:taxonomyMulti="true" ma:sspId="f95a9afa-61c7-4e96-8bec-901bd188774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Group_x003a_ID" ma:index="22" nillable="true" ma:displayName="Group:ID" ma:list="{89e2164a-6d69-4dd3-897a-173b0b8406cd}" ma:internalName="Group_x003A_ID" ma:readOnly="true" ma:showField="ID" ma:web="457acd53-a7f0-4cf3-8f94-378ab7ca18ac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a670d-7342-4f98-ab8e-d0f7c8d87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displayName="Author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1 xmlns="457acd53-a7f0-4cf3-8f94-378ab7ca18ac">Operating Budget</Category1>
    <MeetingDate xmlns="457acd53-a7f0-4cf3-8f94-378ab7ca18ac" xsi:nil="true"/>
    <Topic xmlns="457acd53-a7f0-4cf3-8f94-378ab7ca18ac">
      <Value>General</Value>
    </Topic>
    <TaxKeywordTaxHTField xmlns="457acd53-a7f0-4cf3-8f94-378ab7ca18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operating budget</TermName>
          <TermId xmlns="http://schemas.microsoft.com/office/infopath/2007/PartnerControls">d99019cb-a868-45ed-bf07-338f15d80046</TermId>
        </TermInfo>
        <TermInfo xmlns="http://schemas.microsoft.com/office/infopath/2007/PartnerControls">
          <TermName xmlns="http://schemas.microsoft.com/office/infopath/2007/PartnerControls">Operating Budget Material</TermName>
          <TermId xmlns="http://schemas.microsoft.com/office/infopath/2007/PartnerControls">94d834f0-bacc-4f01-99ca-111b10f15c15</TermId>
        </TermInfo>
        <TermInfo xmlns="http://schemas.microsoft.com/office/infopath/2007/PartnerControls">
          <TermName xmlns="http://schemas.microsoft.com/office/infopath/2007/PartnerControls">worksheet</TermName>
          <TermId xmlns="http://schemas.microsoft.com/office/infopath/2007/PartnerControls">fcbcbd3d-b95c-46f2-85f7-8fe0f463f0c5</TermId>
        </TermInfo>
        <TermInfo xmlns="http://schemas.microsoft.com/office/infopath/2007/PartnerControls">
          <TermName xmlns="http://schemas.microsoft.com/office/infopath/2007/PartnerControls">instructions</TermName>
          <TermId xmlns="http://schemas.microsoft.com/office/infopath/2007/PartnerControls">bf4272bd-5b96-43a9-9479-47d937e6e2cc</TermId>
        </TermInfo>
      </Terms>
    </TaxKeywordTaxHTField>
    <TaxCatchAll xmlns="457acd53-a7f0-4cf3-8f94-378ab7ca18ac">
      <Value>66</Value>
      <Value>133</Value>
      <Value>148</Value>
      <Value>104</Value>
      <Value>2</Value>
      <Value>1</Value>
    </TaxCatchAll>
    <Group1 xmlns="457acd53-a7f0-4cf3-8f94-378ab7ca18ac">18</Group1>
    <_Flow_SignoffStatus xmlns="eada670d-7342-4f98-ab8e-d0f7c8d874b8" xsi:nil="true"/>
    <FiscalYear1 xmlns="457acd53-a7f0-4cf3-8f94-378ab7ca18ac">FY2025</FiscalYear1>
    <Archive xmlns="457acd53-a7f0-4cf3-8f94-378ab7ca18ac">false</Archive>
  </documentManagement>
</p:properties>
</file>

<file path=customXml/itemProps1.xml><?xml version="1.0" encoding="utf-8"?>
<ds:datastoreItem xmlns:ds="http://schemas.openxmlformats.org/officeDocument/2006/customXml" ds:itemID="{F110150C-A906-4938-B741-D1EFDC3C12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A52B19-7A8B-4326-9740-43A265EE94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acd53-a7f0-4cf3-8f94-378ab7ca18ac"/>
    <ds:schemaRef ds:uri="eada670d-7342-4f98-ab8e-d0f7c8d874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92701-790F-45F3-B67D-AA17B5D1A12D}">
  <ds:schemaRefs>
    <ds:schemaRef ds:uri="http://schemas.microsoft.com/office/2006/metadata/properties"/>
    <ds:schemaRef ds:uri="http://schemas.microsoft.com/office/infopath/2007/PartnerControls"/>
    <ds:schemaRef ds:uri="457acd53-a7f0-4cf3-8f94-378ab7ca18ac"/>
    <ds:schemaRef ds:uri="eada670d-7342-4f98-ab8e-d0f7c8d874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20</vt:i4>
      </vt:variant>
    </vt:vector>
  </HeadingPairs>
  <TitlesOfParts>
    <vt:vector size="64" baseType="lpstr">
      <vt:lpstr>1A-Per Credit</vt:lpstr>
      <vt:lpstr>1B-Banded</vt:lpstr>
      <vt:lpstr>1C-Online Tuition</vt:lpstr>
      <vt:lpstr>1D-UG Differential Programs</vt:lpstr>
      <vt:lpstr>1E-UG Differential Courses</vt:lpstr>
      <vt:lpstr>1G-Non-resident</vt:lpstr>
      <vt:lpstr>1H - Masters</vt:lpstr>
      <vt:lpstr>1H-M ProgramDiff</vt:lpstr>
      <vt:lpstr>1H- M CourseDiff</vt:lpstr>
      <vt:lpstr>1H - Doctoral</vt:lpstr>
      <vt:lpstr>FY2024 Fees</vt:lpstr>
      <vt:lpstr>Alexandria</vt:lpstr>
      <vt:lpstr>Anoka-Ramsey</vt:lpstr>
      <vt:lpstr>Anoka Tech</vt:lpstr>
      <vt:lpstr>Bemidji SU</vt:lpstr>
      <vt:lpstr>BSU - NWT</vt:lpstr>
      <vt:lpstr>Central Lakes</vt:lpstr>
      <vt:lpstr>Century College</vt:lpstr>
      <vt:lpstr>Dakota CTC</vt:lpstr>
      <vt:lpstr>Inver Hills</vt:lpstr>
      <vt:lpstr>Fond du Lac</vt:lpstr>
      <vt:lpstr>Hennepin Tech</vt:lpstr>
      <vt:lpstr>Lake Superior</vt:lpstr>
      <vt:lpstr>Metro SU</vt:lpstr>
      <vt:lpstr>Minneapolis</vt:lpstr>
      <vt:lpstr>MN North</vt:lpstr>
      <vt:lpstr>MSC Southeast</vt:lpstr>
      <vt:lpstr>MSCTC</vt:lpstr>
      <vt:lpstr>MSU, Mankato</vt:lpstr>
      <vt:lpstr>MSU Moorhead</vt:lpstr>
      <vt:lpstr>Mn West</vt:lpstr>
      <vt:lpstr>Normandale</vt:lpstr>
      <vt:lpstr>North Hennepin</vt:lpstr>
      <vt:lpstr>Northland</vt:lpstr>
      <vt:lpstr>Pine TCC</vt:lpstr>
      <vt:lpstr>Ridgewater</vt:lpstr>
      <vt:lpstr>Riverland</vt:lpstr>
      <vt:lpstr>Rochester</vt:lpstr>
      <vt:lpstr>St Cloud SU</vt:lpstr>
      <vt:lpstr>St. Cloud TCC</vt:lpstr>
      <vt:lpstr>Saint Paul</vt:lpstr>
      <vt:lpstr>South Central</vt:lpstr>
      <vt:lpstr>Southwest MSU</vt:lpstr>
      <vt:lpstr>Winona SU</vt:lpstr>
      <vt:lpstr>'1A-Per Credit'!Print_Area</vt:lpstr>
      <vt:lpstr>'1B-Banded'!Print_Area</vt:lpstr>
      <vt:lpstr>'1D-UG Differential Programs'!Print_Area</vt:lpstr>
      <vt:lpstr>'1E-UG Differential Courses'!Print_Area</vt:lpstr>
      <vt:lpstr>'1G-Non-resident'!Print_Area</vt:lpstr>
      <vt:lpstr>'1H - Doctoral'!Print_Area</vt:lpstr>
      <vt:lpstr>'1H - Masters'!Print_Area</vt:lpstr>
      <vt:lpstr>'1H- M CourseDiff'!Print_Area</vt:lpstr>
      <vt:lpstr>'1H-M ProgramDiff'!Print_Area</vt:lpstr>
      <vt:lpstr>Alexandria!Print_Area</vt:lpstr>
      <vt:lpstr>'FY2024 Fees'!Print_Area</vt:lpstr>
      <vt:lpstr>'St Cloud SU'!Print_Area</vt:lpstr>
      <vt:lpstr>'1D-UG Differential Programs'!Print_Titles</vt:lpstr>
      <vt:lpstr>'1E-UG Differential Courses'!Print_Titles</vt:lpstr>
      <vt:lpstr>'1G-Non-resident'!Print_Titles</vt:lpstr>
      <vt:lpstr>'1H - Doctoral'!Print_Titles</vt:lpstr>
      <vt:lpstr>'1H - Masters'!Print_Titles</vt:lpstr>
      <vt:lpstr>'1H- M CourseDiff'!Print_Titles</vt:lpstr>
      <vt:lpstr>'1H-M ProgramDiff'!Print_Titles</vt:lpstr>
      <vt:lpstr>'FY2024 Fees'!Print_Titles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worksheet; Operating Budget Material; instructions; operating budget</cp:keywords>
  <dc:description/>
  <cp:lastModifiedBy/>
  <cp:revision/>
  <dcterms:created xsi:type="dcterms:W3CDTF">2017-02-01T19:37:54Z</dcterms:created>
  <dcterms:modified xsi:type="dcterms:W3CDTF">2025-04-07T12:13:53Z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09038bf12304619804d557862d5fc41">
    <vt:lpwstr>Finance|3834d2d7-41ef-49d4-ac5d-da955c604215</vt:lpwstr>
  </property>
  <property fmtid="{D5CDD505-2E9C-101B-9397-08002B2CF9AE}" pid="3" name="TaxKeyword">
    <vt:lpwstr>104;#operating budget|d99019cb-a868-45ed-bf07-338f15d80046;#66;#Operating Budget Material|94d834f0-bacc-4f01-99ca-111b10f15c15;#148;#worksheet|fcbcbd3d-b95c-46f2-85f7-8fe0f463f0c5;#133;#instructions|bf4272bd-5b96-43a9-9479-47d937e6e2cc</vt:lpwstr>
  </property>
  <property fmtid="{D5CDD505-2E9C-101B-9397-08002B2CF9AE}" pid="4" name="ContentTypeId">
    <vt:lpwstr>0x01010044E5FC19AB5B7648AD6D99D3051F7C2B008599EE3200E1A7409014E4CBE0E85464</vt:lpwstr>
  </property>
  <property fmtid="{D5CDD505-2E9C-101B-9397-08002B2CF9AE}" pid="5" name="ja4d214411a24a6192cde7e6c17082ed">
    <vt:lpwstr>Financial Planning and Analysis|38cac88f-e77c-42b8-ada3-8e2c00004f07</vt:lpwstr>
  </property>
  <property fmtid="{D5CDD505-2E9C-101B-9397-08002B2CF9AE}" pid="6" name="Unit">
    <vt:lpwstr>2;#Financial Planning and Analysis|38cac88f-e77c-42b8-ada3-8e2c00004f07</vt:lpwstr>
  </property>
  <property fmtid="{D5CDD505-2E9C-101B-9397-08002B2CF9AE}" pid="7" name="Division">
    <vt:lpwstr>1;#Finance|3834d2d7-41ef-49d4-ac5d-da955c604215</vt:lpwstr>
  </property>
  <property fmtid="{D5CDD505-2E9C-101B-9397-08002B2CF9AE}" pid="8" name="Project/Team">
    <vt:lpwstr/>
  </property>
  <property fmtid="{D5CDD505-2E9C-101B-9397-08002B2CF9AE}" pid="9" name="Portfolio">
    <vt:lpwstr/>
  </property>
  <property fmtid="{D5CDD505-2E9C-101B-9397-08002B2CF9AE}" pid="10" name="Commen Terms">
    <vt:lpwstr/>
  </property>
  <property fmtid="{D5CDD505-2E9C-101B-9397-08002B2CF9AE}" pid="11" name="o5b5e48e8af74de8b0f224d1188a0e3a">
    <vt:lpwstr/>
  </property>
  <property fmtid="{D5CDD505-2E9C-101B-9397-08002B2CF9AE}" pid="12" name="SubUnit">
    <vt:lpwstr/>
  </property>
  <property fmtid="{D5CDD505-2E9C-101B-9397-08002B2CF9AE}" pid="13" name="i506289c284a40c2b9503f2674d5aff2">
    <vt:lpwstr/>
  </property>
  <property fmtid="{D5CDD505-2E9C-101B-9397-08002B2CF9AE}" pid="14" name="lc63ec3733c24259882a88a5b9cc7f63">
    <vt:lpwstr/>
  </property>
  <property fmtid="{D5CDD505-2E9C-101B-9397-08002B2CF9AE}" pid="15" name="FiscalYear">
    <vt:lpwstr/>
  </property>
  <property fmtid="{D5CDD505-2E9C-101B-9397-08002B2CF9AE}" pid="16" name="pa2344d85d594362bfe089d407fdc952">
    <vt:lpwstr/>
  </property>
  <property fmtid="{D5CDD505-2E9C-101B-9397-08002B2CF9AE}" pid="17" name="p5cfab6ef95f41c19631f305ccb22441">
    <vt:lpwstr/>
  </property>
  <property fmtid="{D5CDD505-2E9C-101B-9397-08002B2CF9AE}" pid="18" name="AuthorIds_UIVersion_2">
    <vt:lpwstr>50</vt:lpwstr>
  </property>
</Properties>
</file>